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汇总表" sheetId="7" r:id="rId1"/>
    <sheet name="明细" sheetId="9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15" authorId="0">
      <text>
        <r>
          <rPr>
            <sz val="9"/>
            <rFont val="宋体"/>
            <charset val="134"/>
          </rPr>
          <t xml:space="preserve">垂直运输
</t>
        </r>
      </text>
    </comment>
    <comment ref="F16" authorId="0">
      <text>
        <r>
          <rPr>
            <sz val="9"/>
            <rFont val="宋体"/>
            <charset val="134"/>
          </rPr>
          <t xml:space="preserve">脚手架
</t>
        </r>
      </text>
    </comment>
    <comment ref="F17" authorId="0">
      <text>
        <r>
          <rPr>
            <sz val="9"/>
            <rFont val="宋体"/>
            <charset val="134"/>
          </rPr>
          <t xml:space="preserve">超高
</t>
        </r>
      </text>
    </comment>
    <comment ref="F24" authorId="0">
      <text>
        <r>
          <rPr>
            <sz val="9"/>
            <rFont val="宋体"/>
            <charset val="134"/>
          </rPr>
          <t xml:space="preserve">垂直运输
</t>
        </r>
      </text>
    </comment>
    <comment ref="F26" authorId="0">
      <text>
        <r>
          <rPr>
            <sz val="9"/>
            <rFont val="宋体"/>
            <charset val="134"/>
          </rPr>
          <t xml:space="preserve">超高
</t>
        </r>
      </text>
    </comment>
  </commentList>
</comments>
</file>

<file path=xl/sharedStrings.xml><?xml version="1.0" encoding="utf-8"?>
<sst xmlns="http://schemas.openxmlformats.org/spreadsheetml/2006/main" count="72" uniqueCount="39">
  <si>
    <t>62#地块二期设计变更008</t>
  </si>
  <si>
    <t>序号</t>
  </si>
  <si>
    <t>分项名称</t>
  </si>
  <si>
    <t>计算式</t>
  </si>
  <si>
    <t>合计工程量</t>
  </si>
  <si>
    <t>单位</t>
  </si>
  <si>
    <t>单价</t>
  </si>
  <si>
    <t>合价</t>
  </si>
  <si>
    <t>备注</t>
  </si>
  <si>
    <t>1、入户门宽度增加100</t>
  </si>
  <si>
    <t>入户门增加</t>
  </si>
  <si>
    <t>m2</t>
  </si>
  <si>
    <t>砌体工程量减少</t>
  </si>
  <si>
    <t>m³</t>
  </si>
  <si>
    <t>抹灰量减少</t>
  </si>
  <si>
    <t>㎡</t>
  </si>
  <si>
    <t>小计（元）</t>
  </si>
  <si>
    <t>2、A、B栋飘窗内增加砌体</t>
  </si>
  <si>
    <t>素砼圈梁</t>
  </si>
  <si>
    <t>砌体增加</t>
  </si>
  <si>
    <t>抹灰量增加</t>
  </si>
  <si>
    <t>夹板增加</t>
  </si>
  <si>
    <t>建筑面积引起费用减少</t>
  </si>
  <si>
    <t>元</t>
  </si>
  <si>
    <t>合计（元）</t>
  </si>
  <si>
    <t>工作内容</t>
  </si>
  <si>
    <t>每层量</t>
  </si>
  <si>
    <t>层数</t>
  </si>
  <si>
    <t>总量</t>
  </si>
  <si>
    <t>A栋素砼圈梁</t>
  </si>
  <si>
    <t>A栋增加砌体</t>
  </si>
  <si>
    <t>A栋增加夹板隔断</t>
  </si>
  <si>
    <t>A栋增加砌体抹灰</t>
  </si>
  <si>
    <t>A栋建筑面积减少</t>
  </si>
  <si>
    <t>B栋素砼圈梁</t>
  </si>
  <si>
    <t>B栋增加砌体</t>
  </si>
  <si>
    <t>B栋增加夹板隔断</t>
  </si>
  <si>
    <t>B栋增加砌体抹灰</t>
  </si>
  <si>
    <t>B栋建筑面积减少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</si>
</sst>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4" borderId="11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25" borderId="1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15" sqref="G15"/>
    </sheetView>
  </sheetViews>
  <sheetFormatPr defaultColWidth="9" defaultRowHeight="13.5" outlineLevelCol="7"/>
  <cols>
    <col min="1" max="1" width="6.66666666666667" style="12" customWidth="1"/>
    <col min="2" max="2" width="16.225" style="9" customWidth="1"/>
    <col min="3" max="3" width="10.775" style="9" customWidth="1"/>
    <col min="4" max="4" width="13.4416666666667" style="9" customWidth="1"/>
    <col min="5" max="5" width="8.125" style="9" customWidth="1"/>
    <col min="6" max="6" width="11.5" style="9" customWidth="1"/>
    <col min="7" max="7" width="12.625" style="9" customWidth="1"/>
    <col min="8" max="8" width="10.25" style="9" customWidth="1"/>
    <col min="9" max="16384" width="9" style="9"/>
  </cols>
  <sheetData>
    <row r="1" s="9" customFormat="1" ht="37.8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s="10" customFormat="1" ht="27.6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</row>
    <row r="3" s="10" customFormat="1" ht="27.6" customHeight="1" spans="1:8">
      <c r="A3" s="14" t="s">
        <v>9</v>
      </c>
      <c r="B3" s="14"/>
      <c r="C3" s="14"/>
      <c r="D3" s="14"/>
      <c r="E3" s="14"/>
      <c r="F3" s="14"/>
      <c r="G3" s="14"/>
      <c r="H3" s="14"/>
    </row>
    <row r="4" s="11" customFormat="1" ht="25" customHeight="1" spans="1:8">
      <c r="A4" s="16">
        <v>1</v>
      </c>
      <c r="B4" s="17" t="s">
        <v>10</v>
      </c>
      <c r="C4" s="18">
        <f>0.1*2.1*1848</f>
        <v>388.08</v>
      </c>
      <c r="D4" s="18">
        <f>SUM(C4:C4)</f>
        <v>388.08</v>
      </c>
      <c r="E4" s="16" t="s">
        <v>11</v>
      </c>
      <c r="F4" s="16">
        <v>1200</v>
      </c>
      <c r="G4" s="19">
        <f t="shared" ref="G4:G13" si="0">D4*F4</f>
        <v>465696</v>
      </c>
      <c r="H4" s="20"/>
    </row>
    <row r="5" s="11" customFormat="1" ht="25" customHeight="1" spans="1:8">
      <c r="A5" s="16">
        <v>2</v>
      </c>
      <c r="B5" s="17" t="s">
        <v>12</v>
      </c>
      <c r="C5" s="18">
        <f>0.1*2.1*0.2*1848</f>
        <v>77.616</v>
      </c>
      <c r="D5" s="18">
        <f>SUM(C5:C5)</f>
        <v>77.616</v>
      </c>
      <c r="E5" s="16" t="s">
        <v>13</v>
      </c>
      <c r="F5" s="16">
        <v>-700</v>
      </c>
      <c r="G5" s="19">
        <f t="shared" si="0"/>
        <v>-54331.2</v>
      </c>
      <c r="H5" s="20"/>
    </row>
    <row r="6" s="11" customFormat="1" ht="25" customHeight="1" spans="1:8">
      <c r="A6" s="16">
        <v>3</v>
      </c>
      <c r="B6" s="17" t="s">
        <v>14</v>
      </c>
      <c r="C6" s="18">
        <f>0.1*2.1*2*1848</f>
        <v>776.16</v>
      </c>
      <c r="D6" s="18">
        <f>SUM(C6:C6)</f>
        <v>776.16</v>
      </c>
      <c r="E6" s="16" t="s">
        <v>15</v>
      </c>
      <c r="F6" s="16">
        <v>-30</v>
      </c>
      <c r="G6" s="19">
        <f t="shared" si="0"/>
        <v>-23284.8</v>
      </c>
      <c r="H6" s="20"/>
    </row>
    <row r="7" s="11" customFormat="1" ht="26.4" customHeight="1" spans="1:8">
      <c r="A7" s="16">
        <v>4</v>
      </c>
      <c r="B7" s="21" t="s">
        <v>16</v>
      </c>
      <c r="C7" s="22"/>
      <c r="D7" s="22"/>
      <c r="E7" s="22"/>
      <c r="F7" s="23"/>
      <c r="G7" s="24">
        <f>SUM(G4:G6)</f>
        <v>388080</v>
      </c>
      <c r="H7" s="17"/>
    </row>
    <row r="8" s="10" customFormat="1" ht="27.6" customHeight="1" spans="1:8">
      <c r="A8" s="14" t="s">
        <v>17</v>
      </c>
      <c r="B8" s="14"/>
      <c r="C8" s="14"/>
      <c r="D8" s="14"/>
      <c r="E8" s="14"/>
      <c r="F8" s="14"/>
      <c r="G8" s="14"/>
      <c r="H8" s="14"/>
    </row>
    <row r="9" ht="22" customHeight="1" spans="1:8">
      <c r="A9" s="16">
        <v>1</v>
      </c>
      <c r="B9" s="17" t="s">
        <v>18</v>
      </c>
      <c r="C9" s="18">
        <f>明细!D2+明细!D3+明细!D4+明细!D18</f>
        <v>91.4256</v>
      </c>
      <c r="D9" s="18">
        <f>C9</f>
        <v>91.4256</v>
      </c>
      <c r="E9" s="16" t="s">
        <v>13</v>
      </c>
      <c r="F9" s="16">
        <v>1150</v>
      </c>
      <c r="G9" s="19">
        <f t="shared" si="0"/>
        <v>105139.44</v>
      </c>
      <c r="H9" s="16"/>
    </row>
    <row r="10" ht="22" customHeight="1" spans="1:8">
      <c r="A10" s="16">
        <v>2</v>
      </c>
      <c r="B10" s="17" t="s">
        <v>19</v>
      </c>
      <c r="C10" s="18">
        <f>明细!D5+明细!D6+明细!D7+明细!D8+明细!D19+明细!D20</f>
        <v>1466.2398</v>
      </c>
      <c r="D10" s="18">
        <f>C10</f>
        <v>1466.2398</v>
      </c>
      <c r="E10" s="16" t="s">
        <v>13</v>
      </c>
      <c r="F10" s="16">
        <v>700</v>
      </c>
      <c r="G10" s="19">
        <f t="shared" si="0"/>
        <v>1026367.86</v>
      </c>
      <c r="H10" s="16"/>
    </row>
    <row r="11" ht="22" customHeight="1" spans="1:8">
      <c r="A11" s="16">
        <v>3</v>
      </c>
      <c r="B11" s="17" t="s">
        <v>20</v>
      </c>
      <c r="C11" s="16">
        <f>明细!D11+明细!D12+明细!D13+明细!D14+明细!D22+明细!D23</f>
        <v>2541.92</v>
      </c>
      <c r="D11" s="18">
        <f>C11</f>
        <v>2541.92</v>
      </c>
      <c r="E11" s="16" t="s">
        <v>15</v>
      </c>
      <c r="F11" s="16">
        <v>30</v>
      </c>
      <c r="G11" s="19">
        <f t="shared" si="0"/>
        <v>76257.6</v>
      </c>
      <c r="H11" s="16"/>
    </row>
    <row r="12" ht="22" customHeight="1" spans="1:8">
      <c r="A12" s="16">
        <v>4</v>
      </c>
      <c r="B12" s="17" t="s">
        <v>21</v>
      </c>
      <c r="C12" s="16">
        <f>明细!D9+明细!D10+明细!D21</f>
        <v>333.6</v>
      </c>
      <c r="D12" s="18">
        <f>C12</f>
        <v>333.6</v>
      </c>
      <c r="E12" s="16" t="s">
        <v>15</v>
      </c>
      <c r="F12" s="16">
        <v>150</v>
      </c>
      <c r="G12" s="19">
        <f t="shared" si="0"/>
        <v>50040</v>
      </c>
      <c r="H12" s="16"/>
    </row>
    <row r="13" customFormat="1" ht="33" customHeight="1" spans="1:8">
      <c r="A13" s="16">
        <v>5</v>
      </c>
      <c r="B13" s="20" t="s">
        <v>22</v>
      </c>
      <c r="C13" s="16">
        <f>明细!G15+明细!G16+明细!G17+明细!G24+明细!G25+明细!G26</f>
        <v>-710075.45</v>
      </c>
      <c r="D13" s="18">
        <f>C13</f>
        <v>-710075.45</v>
      </c>
      <c r="E13" s="16" t="s">
        <v>23</v>
      </c>
      <c r="F13" s="16">
        <v>1</v>
      </c>
      <c r="G13" s="19">
        <f t="shared" si="0"/>
        <v>-710075.45</v>
      </c>
      <c r="H13" s="16"/>
    </row>
    <row r="14" s="11" customFormat="1" ht="26.4" customHeight="1" spans="1:8">
      <c r="A14" s="16">
        <v>6</v>
      </c>
      <c r="B14" s="21" t="s">
        <v>16</v>
      </c>
      <c r="C14" s="22"/>
      <c r="D14" s="22"/>
      <c r="E14" s="22"/>
      <c r="F14" s="23"/>
      <c r="G14" s="24">
        <f>SUM(G9:G13)</f>
        <v>547729.45</v>
      </c>
      <c r="H14" s="17"/>
    </row>
    <row r="15" s="11" customFormat="1" ht="26.4" customHeight="1" spans="1:8">
      <c r="A15" s="25" t="s">
        <v>24</v>
      </c>
      <c r="B15" s="26"/>
      <c r="C15" s="26"/>
      <c r="D15" s="26"/>
      <c r="E15" s="26"/>
      <c r="F15" s="27"/>
      <c r="G15" s="24">
        <f>G7+G14</f>
        <v>935809.45</v>
      </c>
      <c r="H15" s="17"/>
    </row>
  </sheetData>
  <mergeCells count="6">
    <mergeCell ref="A1:H1"/>
    <mergeCell ref="A3:H3"/>
    <mergeCell ref="B7:F7"/>
    <mergeCell ref="A8:H8"/>
    <mergeCell ref="B14:F14"/>
    <mergeCell ref="A15:F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A4" workbookViewId="0">
      <selection activeCell="A27" sqref="$A27:$XFD27"/>
    </sheetView>
  </sheetViews>
  <sheetFormatPr defaultColWidth="9" defaultRowHeight="13.5" outlineLevelCol="6"/>
  <cols>
    <col min="1" max="1" width="16" customWidth="1"/>
    <col min="2" max="3" width="9" style="1"/>
    <col min="4" max="4" width="9.375" style="1"/>
    <col min="5" max="6" width="9" style="1"/>
    <col min="7" max="7" width="10.375" style="1"/>
  </cols>
  <sheetData>
    <row r="1" ht="30" customHeight="1" spans="1:7">
      <c r="A1" s="2" t="s">
        <v>25</v>
      </c>
      <c r="B1" s="3" t="s">
        <v>26</v>
      </c>
      <c r="C1" s="3" t="s">
        <v>27</v>
      </c>
      <c r="D1" s="3" t="s">
        <v>28</v>
      </c>
      <c r="E1" s="3" t="s">
        <v>5</v>
      </c>
      <c r="F1" s="3" t="s">
        <v>6</v>
      </c>
      <c r="G1" s="3" t="s">
        <v>7</v>
      </c>
    </row>
    <row r="2" ht="22" customHeight="1" spans="1:7">
      <c r="A2" s="4" t="s">
        <v>29</v>
      </c>
      <c r="B2" s="5">
        <f>((1+2.65)*2+(1.45+2.65)*4)*0.12*0.2</f>
        <v>0.5688</v>
      </c>
      <c r="C2" s="5">
        <v>24</v>
      </c>
      <c r="D2" s="5">
        <f>B2*C2</f>
        <v>13.6512</v>
      </c>
      <c r="E2" s="3" t="s">
        <v>13</v>
      </c>
      <c r="F2" s="3">
        <v>1150</v>
      </c>
      <c r="G2" s="3">
        <f>D2*F2</f>
        <v>15698.88</v>
      </c>
    </row>
    <row r="3" ht="22" customHeight="1" spans="1:7">
      <c r="A3" s="6"/>
      <c r="B3" s="5">
        <f>3.8*0.12*0.2</f>
        <v>0.0912</v>
      </c>
      <c r="C3" s="5">
        <f>23+24</f>
        <v>47</v>
      </c>
      <c r="D3" s="5">
        <f>B3*C3</f>
        <v>4.2864</v>
      </c>
      <c r="E3" s="3" t="s">
        <v>13</v>
      </c>
      <c r="F3" s="3">
        <v>1150</v>
      </c>
      <c r="G3" s="3">
        <f>D3*F3</f>
        <v>4929.36</v>
      </c>
    </row>
    <row r="4" ht="22" customHeight="1" spans="1:7">
      <c r="A4" s="7"/>
      <c r="B4" s="5">
        <f>((1+2.65)*2+(1.45+2.65)*4)*0.12*0.2</f>
        <v>0.5688</v>
      </c>
      <c r="C4" s="5">
        <v>24</v>
      </c>
      <c r="D4" s="5">
        <f>B4*C4</f>
        <v>13.6512</v>
      </c>
      <c r="E4" s="3" t="s">
        <v>13</v>
      </c>
      <c r="F4" s="3">
        <v>1150</v>
      </c>
      <c r="G4" s="3">
        <f>D4*F4</f>
        <v>15698.88</v>
      </c>
    </row>
    <row r="5" ht="25" customHeight="1" spans="1:7">
      <c r="A5" s="8" t="s">
        <v>30</v>
      </c>
      <c r="B5" s="5">
        <f>((1+2.65)*2+(1.45+2.65)*4+0.4*6*2)*0.2*1.08+((1+2.65)*2+(1.45+2.65)*4)*0.1*0.65</f>
        <v>7.6965</v>
      </c>
      <c r="C5" s="5">
        <v>24</v>
      </c>
      <c r="D5" s="5">
        <f>B5*C5</f>
        <v>184.716</v>
      </c>
      <c r="E5" s="3" t="s">
        <v>13</v>
      </c>
      <c r="F5" s="3">
        <v>700</v>
      </c>
      <c r="G5" s="3">
        <f>D5*F5</f>
        <v>129301.2</v>
      </c>
    </row>
    <row r="6" ht="25" customHeight="1" spans="1:7">
      <c r="A6" s="8"/>
      <c r="B6" s="5">
        <f>3.8*0.1*0.65+(3.8+0.4*3)*0.2*1.08</f>
        <v>1.327</v>
      </c>
      <c r="C6" s="5">
        <v>24</v>
      </c>
      <c r="D6" s="5">
        <f>B6*C6</f>
        <v>31.848</v>
      </c>
      <c r="E6" s="3" t="s">
        <v>13</v>
      </c>
      <c r="F6" s="3">
        <v>700</v>
      </c>
      <c r="G6" s="3">
        <f>D6*F6</f>
        <v>22293.6</v>
      </c>
    </row>
    <row r="7" ht="25" customHeight="1" spans="1:7">
      <c r="A7" s="8"/>
      <c r="B7" s="5">
        <f>3.8*0.1*0.65+(3.8+0.4*3)*0.2*1.08</f>
        <v>1.327</v>
      </c>
      <c r="C7" s="5">
        <v>23</v>
      </c>
      <c r="D7" s="5">
        <f t="shared" ref="D7:D26" si="0">B7*C7</f>
        <v>30.521</v>
      </c>
      <c r="E7" s="3" t="s">
        <v>13</v>
      </c>
      <c r="F7" s="3">
        <v>700</v>
      </c>
      <c r="G7" s="3">
        <f t="shared" ref="G7:G26" si="1">D7*F7</f>
        <v>21364.7</v>
      </c>
    </row>
    <row r="8" ht="25" customHeight="1" spans="1:7">
      <c r="A8" s="8"/>
      <c r="B8" s="5">
        <f>((1+2.65)*2+(1.45+2.65)*4+0.4*6*2)*0.2*1.08+((1+2.65)*2+(1.45+2.65)*4)*0.1*0.65</f>
        <v>7.6965</v>
      </c>
      <c r="C8" s="5">
        <v>24</v>
      </c>
      <c r="D8" s="5">
        <f t="shared" si="0"/>
        <v>184.716</v>
      </c>
      <c r="E8" s="3" t="s">
        <v>13</v>
      </c>
      <c r="F8" s="3">
        <v>700</v>
      </c>
      <c r="G8" s="3">
        <f t="shared" si="1"/>
        <v>129301.2</v>
      </c>
    </row>
    <row r="9" ht="24" customHeight="1" spans="1:7">
      <c r="A9" s="8" t="s">
        <v>31</v>
      </c>
      <c r="B9" s="3">
        <f>1.2*2</f>
        <v>2.4</v>
      </c>
      <c r="C9" s="3">
        <v>24</v>
      </c>
      <c r="D9" s="3">
        <f t="shared" si="0"/>
        <v>57.6</v>
      </c>
      <c r="E9" s="3" t="s">
        <v>15</v>
      </c>
      <c r="F9" s="3">
        <v>150</v>
      </c>
      <c r="G9" s="3">
        <f t="shared" si="1"/>
        <v>8640</v>
      </c>
    </row>
    <row r="10" ht="24" customHeight="1" spans="1:7">
      <c r="A10" s="8"/>
      <c r="B10" s="3">
        <f>1.2*2</f>
        <v>2.4</v>
      </c>
      <c r="C10" s="3">
        <v>23</v>
      </c>
      <c r="D10" s="3">
        <f t="shared" si="0"/>
        <v>55.2</v>
      </c>
      <c r="E10" s="3" t="s">
        <v>15</v>
      </c>
      <c r="F10" s="3">
        <v>150</v>
      </c>
      <c r="G10" s="3">
        <f t="shared" si="1"/>
        <v>8280</v>
      </c>
    </row>
    <row r="11" ht="18" customHeight="1" spans="1:7">
      <c r="A11" s="8" t="s">
        <v>32</v>
      </c>
      <c r="B11" s="5">
        <f>((1+2.65)*2+(1.45+2.65)*4)*0.7</f>
        <v>16.59</v>
      </c>
      <c r="C11" s="5">
        <v>24</v>
      </c>
      <c r="D11" s="5">
        <f t="shared" si="0"/>
        <v>398.16</v>
      </c>
      <c r="E11" s="3" t="s">
        <v>15</v>
      </c>
      <c r="F11" s="3">
        <v>30</v>
      </c>
      <c r="G11" s="3">
        <f t="shared" si="1"/>
        <v>11944.8</v>
      </c>
    </row>
    <row r="12" ht="18" customHeight="1" spans="1:7">
      <c r="A12" s="8"/>
      <c r="B12" s="5">
        <f>3.8*0.7</f>
        <v>2.66</v>
      </c>
      <c r="C12" s="5">
        <v>24</v>
      </c>
      <c r="D12" s="5">
        <f t="shared" si="0"/>
        <v>63.84</v>
      </c>
      <c r="E12" s="3" t="s">
        <v>15</v>
      </c>
      <c r="F12" s="3">
        <v>30</v>
      </c>
      <c r="G12" s="3">
        <f t="shared" si="1"/>
        <v>1915.2</v>
      </c>
    </row>
    <row r="13" ht="18" customHeight="1" spans="1:7">
      <c r="A13" s="8"/>
      <c r="B13" s="5">
        <f>3.8*0.7</f>
        <v>2.66</v>
      </c>
      <c r="C13" s="5">
        <v>23</v>
      </c>
      <c r="D13" s="5">
        <f t="shared" si="0"/>
        <v>61.18</v>
      </c>
      <c r="E13" s="3" t="s">
        <v>15</v>
      </c>
      <c r="F13" s="3">
        <v>30</v>
      </c>
      <c r="G13" s="3">
        <f t="shared" si="1"/>
        <v>1835.4</v>
      </c>
    </row>
    <row r="14" ht="18" customHeight="1" spans="1:7">
      <c r="A14" s="8"/>
      <c r="B14" s="5">
        <f>((1+2.65)*2+(1.45+2.65)*4)*0.7</f>
        <v>16.59</v>
      </c>
      <c r="C14" s="5">
        <v>24</v>
      </c>
      <c r="D14" s="5">
        <f t="shared" si="0"/>
        <v>398.16</v>
      </c>
      <c r="E14" s="3" t="s">
        <v>15</v>
      </c>
      <c r="F14" s="3">
        <v>30</v>
      </c>
      <c r="G14" s="3">
        <f t="shared" si="1"/>
        <v>11944.8</v>
      </c>
    </row>
    <row r="15" ht="21" customHeight="1" spans="1:7">
      <c r="A15" s="8" t="s">
        <v>33</v>
      </c>
      <c r="B15" s="5">
        <f>((1+2.65)*2+(1.45+2.65)*4)*0.7/2*2+3.8*0.7/2*2</f>
        <v>19.25</v>
      </c>
      <c r="C15" s="5">
        <v>24</v>
      </c>
      <c r="D15" s="5">
        <f t="shared" si="0"/>
        <v>462</v>
      </c>
      <c r="E15" s="3" t="s">
        <v>15</v>
      </c>
      <c r="F15" s="3">
        <v>-105</v>
      </c>
      <c r="G15" s="3">
        <f t="shared" si="1"/>
        <v>-48510</v>
      </c>
    </row>
    <row r="16" ht="21" customHeight="1" spans="1:7">
      <c r="A16" s="8"/>
      <c r="B16" s="5">
        <f>((1+2.65)*2+(1.45+2.65)*4)*0.7/2*2+3.8*0.7/2*2</f>
        <v>19.25</v>
      </c>
      <c r="C16" s="5">
        <v>24</v>
      </c>
      <c r="D16" s="5">
        <f t="shared" si="0"/>
        <v>462</v>
      </c>
      <c r="E16" s="3" t="s">
        <v>15</v>
      </c>
      <c r="F16" s="3">
        <v>-85</v>
      </c>
      <c r="G16" s="3">
        <f t="shared" si="1"/>
        <v>-39270</v>
      </c>
    </row>
    <row r="17" ht="21" customHeight="1" spans="1:7">
      <c r="A17" s="8"/>
      <c r="B17" s="5">
        <f>((1+2.65)*2+(1.45+2.65)*4)*0.7/2*2+3.8*0.7/2*2</f>
        <v>19.25</v>
      </c>
      <c r="C17" s="5">
        <v>21</v>
      </c>
      <c r="D17" s="5">
        <f t="shared" si="0"/>
        <v>404.25</v>
      </c>
      <c r="E17" s="3" t="s">
        <v>15</v>
      </c>
      <c r="F17" s="1">
        <v>-320</v>
      </c>
      <c r="G17" s="3">
        <f t="shared" si="1"/>
        <v>-129360</v>
      </c>
    </row>
    <row r="18" ht="24" customHeight="1" spans="1:7">
      <c r="A18" s="4" t="s">
        <v>34</v>
      </c>
      <c r="B18" s="5">
        <f>(3.45+4*4+3.45+4.2)*2*0.12*0.2</f>
        <v>1.3008</v>
      </c>
      <c r="C18" s="5">
        <v>46</v>
      </c>
      <c r="D18" s="5">
        <f t="shared" si="0"/>
        <v>59.8368</v>
      </c>
      <c r="E18" s="3" t="s">
        <v>13</v>
      </c>
      <c r="F18" s="3">
        <v>1150</v>
      </c>
      <c r="G18" s="3">
        <f t="shared" si="1"/>
        <v>68812.32</v>
      </c>
    </row>
    <row r="19" ht="24" customHeight="1" spans="1:7">
      <c r="A19" s="8" t="s">
        <v>35</v>
      </c>
      <c r="B19" s="5">
        <f>((3.45*2+4*4)*0.1*0.65+(3.45*2+4*4+0.4*3*6*2)*0.2*1.08)*2</f>
        <v>19.0906</v>
      </c>
      <c r="C19" s="5">
        <v>46</v>
      </c>
      <c r="D19" s="5">
        <f t="shared" si="0"/>
        <v>878.1676</v>
      </c>
      <c r="E19" s="3" t="s">
        <v>13</v>
      </c>
      <c r="F19" s="3">
        <v>700</v>
      </c>
      <c r="G19" s="3">
        <f t="shared" si="1"/>
        <v>614717.32</v>
      </c>
    </row>
    <row r="20" ht="24" customHeight="1" spans="1:7">
      <c r="A20" s="8"/>
      <c r="B20" s="5">
        <f>(4.2*0.1*0.65+(4.2+0.4*3*2)*0.2*1.08)*2</f>
        <v>3.3972</v>
      </c>
      <c r="C20" s="5">
        <v>46</v>
      </c>
      <c r="D20" s="5">
        <f t="shared" si="0"/>
        <v>156.2712</v>
      </c>
      <c r="E20" s="3" t="s">
        <v>13</v>
      </c>
      <c r="F20" s="3">
        <v>700</v>
      </c>
      <c r="G20" s="3">
        <f t="shared" si="1"/>
        <v>109389.84</v>
      </c>
    </row>
    <row r="21" ht="24" customHeight="1" spans="1:7">
      <c r="A21" s="8" t="s">
        <v>36</v>
      </c>
      <c r="B21" s="3">
        <f>1.2*2*2</f>
        <v>4.8</v>
      </c>
      <c r="C21" s="5">
        <v>46</v>
      </c>
      <c r="D21" s="3">
        <f t="shared" si="0"/>
        <v>220.8</v>
      </c>
      <c r="E21" s="3" t="s">
        <v>15</v>
      </c>
      <c r="F21" s="3">
        <v>150</v>
      </c>
      <c r="G21" s="3">
        <f t="shared" si="1"/>
        <v>33120</v>
      </c>
    </row>
    <row r="22" ht="23" customHeight="1" spans="1:7">
      <c r="A22" s="8" t="s">
        <v>37</v>
      </c>
      <c r="B22" s="5">
        <f>(3.45*2+4*4)*0.65*2</f>
        <v>29.77</v>
      </c>
      <c r="C22" s="5">
        <v>46</v>
      </c>
      <c r="D22" s="5">
        <f t="shared" si="0"/>
        <v>1369.42</v>
      </c>
      <c r="E22" s="3" t="s">
        <v>15</v>
      </c>
      <c r="F22" s="3">
        <v>30</v>
      </c>
      <c r="G22" s="3">
        <f t="shared" si="1"/>
        <v>41082.6</v>
      </c>
    </row>
    <row r="23" ht="23" customHeight="1" spans="1:7">
      <c r="A23" s="8"/>
      <c r="B23" s="5">
        <f>4.2*0.65*2</f>
        <v>5.46</v>
      </c>
      <c r="C23" s="5">
        <v>46</v>
      </c>
      <c r="D23" s="5">
        <f t="shared" si="0"/>
        <v>251.16</v>
      </c>
      <c r="E23" s="3" t="s">
        <v>15</v>
      </c>
      <c r="F23" s="3">
        <v>30</v>
      </c>
      <c r="G23" s="3">
        <f t="shared" si="1"/>
        <v>7534.8</v>
      </c>
    </row>
    <row r="24" ht="24" customHeight="1" spans="1:7">
      <c r="A24" s="8" t="s">
        <v>38</v>
      </c>
      <c r="B24" s="5">
        <f t="shared" ref="B24:B26" si="2">(3.45*2+4*4)*0.7/2*2+4.2*0.7/2*2</f>
        <v>18.97</v>
      </c>
      <c r="C24" s="5">
        <v>46</v>
      </c>
      <c r="D24" s="5">
        <f t="shared" si="0"/>
        <v>872.62</v>
      </c>
      <c r="E24" s="3" t="s">
        <v>15</v>
      </c>
      <c r="F24" s="3">
        <v>-105</v>
      </c>
      <c r="G24" s="3">
        <f t="shared" si="1"/>
        <v>-91625.1</v>
      </c>
    </row>
    <row r="25" ht="24" customHeight="1" spans="1:7">
      <c r="A25" s="8"/>
      <c r="B25" s="5">
        <f t="shared" si="2"/>
        <v>18.97</v>
      </c>
      <c r="C25" s="5">
        <v>46</v>
      </c>
      <c r="D25" s="5">
        <f t="shared" si="0"/>
        <v>872.62</v>
      </c>
      <c r="E25" s="3" t="s">
        <v>15</v>
      </c>
      <c r="F25" s="3">
        <v>-100</v>
      </c>
      <c r="G25" s="3">
        <f t="shared" si="1"/>
        <v>-87262</v>
      </c>
    </row>
    <row r="26" ht="24" customHeight="1" spans="1:7">
      <c r="A26" s="8"/>
      <c r="B26" s="5">
        <f t="shared" si="2"/>
        <v>18.97</v>
      </c>
      <c r="C26" s="5">
        <v>43</v>
      </c>
      <c r="D26" s="5">
        <f t="shared" si="0"/>
        <v>815.71</v>
      </c>
      <c r="E26" s="3" t="s">
        <v>15</v>
      </c>
      <c r="F26" s="3">
        <v>-385</v>
      </c>
      <c r="G26" s="3">
        <f t="shared" si="1"/>
        <v>-314048.35</v>
      </c>
    </row>
  </sheetData>
  <mergeCells count="8">
    <mergeCell ref="A2:A4"/>
    <mergeCell ref="A5:A8"/>
    <mergeCell ref="A9:A10"/>
    <mergeCell ref="A11:A14"/>
    <mergeCell ref="A15:A17"/>
    <mergeCell ref="A19:A20"/>
    <mergeCell ref="A22:A23"/>
    <mergeCell ref="A24:A2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张菲</cp:lastModifiedBy>
  <dcterms:created xsi:type="dcterms:W3CDTF">2020-12-18T00:26:00Z</dcterms:created>
  <dcterms:modified xsi:type="dcterms:W3CDTF">2021-03-24T09:30:14Z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3CAEE182E7564DECB55811B867AB5E9F</vt:lpwstr>
  </property>
</Properties>
</file>