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 tabRatio="96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标段汇总表" sheetId="50" r:id="rId5"/>
    <sheet name="综合单价分析表" sheetId="98" r:id="rId6"/>
    <sheet name="洋房汇总" sheetId="96" r:id="rId7"/>
    <sheet name="小高层汇总" sheetId="97" r:id="rId8"/>
    <sheet name="2#楼汇总表（表2）" sheetId="73" r:id="rId9"/>
    <sheet name="2#楼明细(表2.1) " sheetId="72" r:id="rId10"/>
    <sheet name="3#楼汇总表（表2）" sheetId="74" r:id="rId11"/>
    <sheet name="3#楼明细(表2.1)  " sheetId="75" r:id="rId12"/>
    <sheet name="5#楼汇总表（表2）" sheetId="43" r:id="rId13"/>
    <sheet name="5#楼明细(表2.1)" sheetId="49" r:id="rId14"/>
    <sheet name="8#楼汇总表（表2）" sheetId="82" r:id="rId15"/>
    <sheet name="8#楼明细(表2.1)" sheetId="83" r:id="rId16"/>
    <sheet name="6#楼汇总表（表2）" sheetId="88" r:id="rId17"/>
    <sheet name="6#楼明细(表2.1)" sheetId="89" r:id="rId18"/>
    <sheet name="9#楼汇总表（表2）" sheetId="90" r:id="rId19"/>
    <sheet name="9#楼明细(表2.1)" sheetId="91" r:id="rId20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4" hidden="1">'1标段汇总表'!$A$2:$F$15</definedName>
    <definedName name="_xlnm.Print_Area" localSheetId="8">'2#楼汇总表（表2）'!$A$1:$K$12</definedName>
    <definedName name="_xlnm.Print_Area" localSheetId="9">'2#楼明细(表2.1) '!$A$1:$R$30</definedName>
    <definedName name="_xlnm.Print_Area" localSheetId="10">'3#楼汇总表（表2）'!$A$1:$J$10</definedName>
    <definedName name="_xlnm.Print_Area" localSheetId="11">'3#楼明细(表2.1)  '!$A$1:$R$28</definedName>
    <definedName name="_xlnm.Print_Area" localSheetId="12">'5#楼汇总表（表2）'!$A$1:$K$12</definedName>
    <definedName name="_xlnm.Print_Area" localSheetId="13">'5#楼明细(表2.1)'!$A$1:$R$33</definedName>
    <definedName name="_xlnm.Print_Titles" localSheetId="9">'2#楼明细(表2.1) '!$1:$1</definedName>
    <definedName name="_xlnm.Print_Titles" localSheetId="11">'3#楼明细(表2.1)  '!$1:$1</definedName>
    <definedName name="_xlnm.Print_Titles" localSheetId="13">'5#楼明细(表2.1)'!$1:$1</definedName>
    <definedName name="_xlnm.Print_Area" localSheetId="5">综合单价分析表!$A$1:$I$191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<sst xmlns="http://schemas.openxmlformats.org/spreadsheetml/2006/main" count="1649" uniqueCount="519">
  <si>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</si>
  <si>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</si>
  <si>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</si>
  <si>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</si>
  <si>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</si>
  <si>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</si>
  <si>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</si>
  <si>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</si>
  <si>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</si>
  <si>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</si>
  <si>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</si>
  <si>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</si>
  <si>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</si>
  <si>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</si>
  <si>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</si>
  <si>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</si>
  <si>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</si>
  <si>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</si>
  <si>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</si>
  <si>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</si>
  <si>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</si>
  <si>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</si>
  <si>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</si>
  <si>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</si>
  <si>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</si>
  <si>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</si>
  <si>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</si>
  <si>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</si>
  <si>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</si>
  <si>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</si>
  <si>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</si>
  <si>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</si>
  <si>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</si>
  <si>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</si>
  <si>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</si>
  <si>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</si>
  <si>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</si>
  <si>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</si>
  <si>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</si>
  <si>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</si>
  <si>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</si>
  <si>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</si>
  <si>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</si>
  <si>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</si>
  <si>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</si>
  <si>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</si>
  <si>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</si>
  <si>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</si>
  <si>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</si>
  <si>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</si>
  <si>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</si>
  <si>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</si>
  <si>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</si>
  <si>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</si>
  <si>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</si>
  <si>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</si>
  <si>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</si>
  <si>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</si>
  <si>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</si>
  <si>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</si>
  <si>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</si>
  <si>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</si>
  <si>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</si>
  <si>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</si>
  <si>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</si>
  <si>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</si>
  <si>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</si>
  <si>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</si>
  <si>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</si>
  <si>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</si>
  <si>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</si>
  <si>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</si>
  <si>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</si>
  <si>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</si>
  <si>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</si>
  <si>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</si>
  <si>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</si>
  <si>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</si>
  <si>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</si>
  <si>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</si>
  <si>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</si>
  <si>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</si>
  <si>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</si>
  <si>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</si>
  <si>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</si>
  <si>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</si>
  <si>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</si>
  <si>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</si>
  <si>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</si>
  <si>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</si>
  <si>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</si>
  <si>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</si>
  <si>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</si>
  <si>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</si>
  <si>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</si>
  <si>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</si>
  <si>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</si>
  <si>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</si>
  <si>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</si>
  <si>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</si>
  <si>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</si>
  <si>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</si>
  <si>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</si>
  <si>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</si>
  <si>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</si>
  <si>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</si>
  <si>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</si>
  <si>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</si>
  <si>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</si>
  <si>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</si>
  <si>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</si>
  <si>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</si>
  <si>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</si>
  <si>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</si>
  <si>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</si>
  <si>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</si>
  <si>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</si>
  <si>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</si>
  <si>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</si>
  <si>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</si>
  <si>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</si>
  <si>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</si>
  <si>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</si>
  <si>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</si>
  <si>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</si>
  <si>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</si>
  <si>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</si>
  <si>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</si>
  <si>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</si>
  <si>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</si>
  <si>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</si>
  <si>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</si>
  <si>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</si>
  <si>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</si>
  <si>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</si>
  <si>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</si>
  <si>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</si>
  <si>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</si>
  <si>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</si>
  <si>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</si>
  <si>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</si>
  <si>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</si>
  <si>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</si>
  <si>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</si>
  <si>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</si>
  <si>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</si>
  <si>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</si>
  <si>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</si>
  <si>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</si>
  <si>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</si>
  <si>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</si>
  <si>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</si>
  <si>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</si>
  <si>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</si>
  <si>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</si>
  <si>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</si>
  <si>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</si>
  <si>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</si>
  <si>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</si>
  <si>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</si>
  <si>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</si>
  <si>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</si>
  <si>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</si>
  <si>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</si>
  <si>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</si>
  <si>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</si>
  <si>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</si>
  <si>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</si>
  <si>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</si>
  <si>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</si>
  <si>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</si>
  <si>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</si>
  <si>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</si>
  <si>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</si>
  <si>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</si>
  <si>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</si>
  <si>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</si>
  <si>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</si>
  <si>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</si>
  <si>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</si>
  <si>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</si>
  <si>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</si>
  <si>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</si>
  <si>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</si>
  <si>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</si>
  <si>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</si>
  <si>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</si>
  <si>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</si>
  <si>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</si>
  <si>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</si>
  <si>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</si>
  <si>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</si>
  <si>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</si>
  <si>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</si>
  <si>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</si>
  <si>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</si>
  <si>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</si>
  <si>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</si>
  <si>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</si>
  <si>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</si>
  <si>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</si>
  <si>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</si>
  <si>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</si>
  <si>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</si>
  <si>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</si>
  <si>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</si>
  <si>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</si>
  <si>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</si>
  <si>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</si>
  <si>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</si>
  <si>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</si>
  <si>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</si>
  <si>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</si>
  <si>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</si>
  <si>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</si>
  <si>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</si>
  <si>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</si>
  <si>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</si>
  <si>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</si>
  <si>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</si>
  <si>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</si>
  <si>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</si>
  <si>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</si>
  <si>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</si>
  <si>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</si>
  <si>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</si>
  <si>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</si>
  <si>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</si>
  <si>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</si>
  <si>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</si>
  <si>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</si>
  <si>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</si>
  <si>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</si>
  <si>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</si>
  <si>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</si>
  <si>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</si>
  <si>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</si>
  <si>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</si>
  <si>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</si>
  <si>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</si>
  <si>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</si>
  <si>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</si>
  <si>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</si>
  <si>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</si>
  <si>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</si>
  <si>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</si>
  <si>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</si>
  <si>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</si>
  <si>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</si>
  <si>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</si>
  <si>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</si>
  <si>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</si>
  <si>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</si>
  <si>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</si>
  <si>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</si>
  <si>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</si>
  <si>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</si>
  <si>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</si>
  <si>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</si>
  <si>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</si>
  <si>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</si>
  <si>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</si>
  <si>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</si>
  <si>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</si>
  <si>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</si>
  <si>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</si>
  <si>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</si>
  <si>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</si>
  <si>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</si>
  <si>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</si>
  <si>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</si>
  <si>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</si>
  <si>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</si>
  <si>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</si>
  <si>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</si>
  <si>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</si>
  <si>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</si>
  <si>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</si>
  <si>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</si>
  <si>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</si>
  <si>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</si>
  <si>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</si>
  <si>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</si>
  <si>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</si>
  <si>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</si>
  <si>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</si>
  <si>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</si>
  <si>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</si>
  <si>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</si>
  <si>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</si>
  <si>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</si>
  <si>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</si>
  <si>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</si>
  <si>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</si>
  <si>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</si>
  <si>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</si>
  <si>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</si>
  <si>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</si>
  <si>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</si>
  <si>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</si>
  <si>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</si>
  <si>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</si>
  <si>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</si>
  <si>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</si>
  <si>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</si>
  <si>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</si>
  <si>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</si>
  <si>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</si>
  <si>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</si>
  <si>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</si>
  <si>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</si>
  <si>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</si>
  <si>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</si>
  <si>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</si>
  <si>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</si>
  <si>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</si>
  <si>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</si>
  <si>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</si>
  <si>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</si>
  <si>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</si>
  <si>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</si>
  <si>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</si>
  <si>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</si>
  <si>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</si>
  <si>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</si>
  <si>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</si>
  <si>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</si>
  <si>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</si>
  <si>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</si>
  <si>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</si>
  <si>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</si>
  <si>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</si>
  <si>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</si>
  <si>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</si>
  <si>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</si>
  <si>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</si>
  <si>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</si>
  <si>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</si>
  <si>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</si>
  <si>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</si>
  <si>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</si>
  <si>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</si>
  <si>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宜阳山水文苑项目1标段门窗工程造价汇总表(表2)</t>
  </si>
  <si>
    <t>型号</t>
  </si>
  <si>
    <t>面积（m2）</t>
  </si>
  <si>
    <t>综合单价
(元/m2)</t>
  </si>
  <si>
    <t>合价(元)</t>
  </si>
  <si>
    <t>备注</t>
  </si>
  <si>
    <t>55系列断桥铝合金内平开窗
5+12A+5中空玻璃</t>
  </si>
  <si>
    <t>报价已含转角窗部位钢副框</t>
  </si>
  <si>
    <t>55系列断桥铝合金外上悬窗
5+12A+5中空玻璃</t>
  </si>
  <si>
    <t>55系列普通铝合金内平开窗
5+9A+5中空玻璃</t>
  </si>
  <si>
    <t>60系列塑钢外上悬窗
5+9A+5中空玻璃</t>
  </si>
  <si>
    <t>60系列塑钢内平开窗
5+9A+5中空玻璃</t>
  </si>
  <si>
    <t>80系列普通铝合金推拉窗
5+9A+5中空玻璃</t>
  </si>
  <si>
    <t>80系列塑钢推拉窗
5+9A+5中空玻璃</t>
  </si>
  <si>
    <t>60系列塑钢外平开门
6+12A+6中空玻璃</t>
  </si>
  <si>
    <t>60系列塑钢推拉门
6+12A+6中空玻璃</t>
  </si>
  <si>
    <t xml:space="preserve">100系列普通铝合金玻璃地弹门5+9A+5中空玻璃
</t>
  </si>
  <si>
    <t>80系列断桥铝合金推拉窗
5+12A+5中空玻璃</t>
  </si>
  <si>
    <t>合计</t>
  </si>
  <si>
    <t>说明：1、此工程量统计以设计部签字下发的纸制版方案为依据进行统计，综合单价包含人工、材料、机械、运输、安装、税金、利润等所有费用；
2、详见后附各楼栋工程量计算表；
3、不含样板间窗（8#楼精装样板间及9轴左1~2层公区、9#楼清水样板间（除飘窗、厨房窗外））</t>
  </si>
  <si>
    <t>综合单价分析表</t>
  </si>
  <si>
    <t>工程名称： 55系列断桥铝合金内平开窗</t>
  </si>
  <si>
    <t>门窗类型：</t>
  </si>
  <si>
    <t>内平开窗</t>
  </si>
  <si>
    <t>项目名称</t>
  </si>
  <si>
    <t>单位</t>
  </si>
  <si>
    <t>平方含量</t>
  </si>
  <si>
    <t>数量</t>
  </si>
  <si>
    <t>单价</t>
  </si>
  <si>
    <t>合价</t>
  </si>
  <si>
    <t>品牌、厂家</t>
  </si>
  <si>
    <t>材料费</t>
  </si>
  <si>
    <t>断桥型材</t>
  </si>
  <si>
    <t>kg</t>
  </si>
  <si>
    <t>天鹅</t>
  </si>
  <si>
    <t>5+12A+5玻璃</t>
  </si>
  <si>
    <t>㎡</t>
  </si>
  <si>
    <t>迎新</t>
  </si>
  <si>
    <t xml:space="preserve"> 五金件</t>
  </si>
  <si>
    <t>套</t>
  </si>
  <si>
    <t>国强</t>
  </si>
  <si>
    <t>密封胶条</t>
  </si>
  <si>
    <t>m</t>
  </si>
  <si>
    <t>开封龙亭</t>
  </si>
  <si>
    <t>密封毛条</t>
  </si>
  <si>
    <t>利得佳</t>
  </si>
  <si>
    <t>发泡剂</t>
  </si>
  <si>
    <t>支</t>
  </si>
  <si>
    <t>桑莱斯</t>
  </si>
  <si>
    <t>耐候胶</t>
  </si>
  <si>
    <t>之江</t>
  </si>
  <si>
    <t>其他材料</t>
  </si>
  <si>
    <t>项</t>
  </si>
  <si>
    <t>此费用包含钢副框、包装布、胀钉、螺丝等</t>
  </si>
  <si>
    <t>一、材料费小计</t>
  </si>
  <si>
    <t>二、人工、机械费（门窗）</t>
  </si>
  <si>
    <r>
      <rPr>
        <sz val="11"/>
        <color rgb="FF000000"/>
        <rFont val="宋体"/>
        <charset val="134"/>
      </rPr>
      <t>三、综合费用（一+二）*</t>
    </r>
    <r>
      <rPr>
        <u/>
        <sz val="11"/>
        <color rgb="FF000000"/>
        <rFont val="宋体"/>
        <charset val="134"/>
      </rPr>
      <t xml:space="preserve"> 5 </t>
    </r>
    <r>
      <rPr>
        <sz val="11"/>
        <color rgb="FF000000"/>
        <rFont val="宋体"/>
        <charset val="134"/>
      </rPr>
      <t>%</t>
    </r>
  </si>
  <si>
    <t>四、税前工程费（一+二+三）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</si>
  <si>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 13</t>
    </r>
    <r>
      <rPr>
        <sz val="11"/>
        <color rgb="FF000000"/>
        <rFont val="宋体"/>
        <charset val="134"/>
      </rPr>
      <t>%</t>
    </r>
  </si>
  <si>
    <t>六、综合单价(元/㎡）</t>
  </si>
  <si>
    <t>工程名称： 55系列断桥铝合金外上悬窗</t>
  </si>
  <si>
    <t>外上悬窗</t>
  </si>
  <si>
    <t>此费用包含包装布、胀钉、螺丝等</t>
  </si>
  <si>
    <r>
      <rPr>
        <sz val="11"/>
        <color rgb="FF000000"/>
        <rFont val="宋体"/>
        <charset val="134"/>
      </rPr>
      <t>三、综合费用（一+二）*</t>
    </r>
    <r>
      <rPr>
        <u/>
        <sz val="11"/>
        <color rgb="FF000000"/>
        <rFont val="宋体"/>
        <charset val="134"/>
      </rPr>
      <t xml:space="preserve"> 5</t>
    </r>
    <r>
      <rPr>
        <sz val="11"/>
        <color rgb="FF000000"/>
        <rFont val="宋体"/>
        <charset val="134"/>
      </rPr>
      <t>%</t>
    </r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</si>
  <si>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13 </t>
    </r>
    <r>
      <rPr>
        <sz val="11"/>
        <color rgb="FF000000"/>
        <rFont val="宋体"/>
        <charset val="134"/>
      </rPr>
      <t>%</t>
    </r>
  </si>
  <si>
    <t>工程名称： 55系列普通铝合金内平开窗</t>
  </si>
  <si>
    <t>普铝型材</t>
  </si>
  <si>
    <r>
      <rPr>
        <sz val="14"/>
        <color rgb="FF000000"/>
        <rFont val="宋体"/>
        <charset val="134"/>
      </rPr>
      <t>三、综合费用（一+二）*</t>
    </r>
    <r>
      <rPr>
        <u/>
        <sz val="14"/>
        <color rgb="FF000000"/>
        <rFont val="宋体"/>
        <charset val="134"/>
      </rPr>
      <t xml:space="preserve"> 5</t>
    </r>
    <r>
      <rPr>
        <sz val="14"/>
        <color rgb="FF000000"/>
        <rFont val="宋体"/>
        <charset val="134"/>
      </rPr>
      <t>%</t>
    </r>
  </si>
  <si>
    <r>
      <rPr>
        <sz val="14"/>
        <color rgb="FF000000"/>
        <rFont val="宋体"/>
        <charset val="134"/>
      </rPr>
      <t>五、税金（一+二+三）*</t>
    </r>
    <r>
      <rPr>
        <u/>
        <sz val="14"/>
        <color rgb="FF000000"/>
        <rFont val="宋体"/>
        <charset val="134"/>
      </rPr>
      <t xml:space="preserve">13 </t>
    </r>
    <r>
      <rPr>
        <sz val="14"/>
        <color rgb="FF000000"/>
        <rFont val="宋体"/>
        <charset val="134"/>
      </rPr>
      <t>%</t>
    </r>
  </si>
  <si>
    <t>工程名称： 60系列塑钢外上悬窗</t>
  </si>
  <si>
    <t>塑钢型材</t>
  </si>
  <si>
    <t>海螺</t>
  </si>
  <si>
    <t>5+9A+5玻璃</t>
  </si>
  <si>
    <t>此费用包含钢衬、胀钉、包装布、螺丝等</t>
  </si>
  <si>
    <t>工程名称： 60系列塑钢内平开窗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</si>
  <si>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>13</t>
    </r>
    <r>
      <rPr>
        <sz val="11"/>
        <color rgb="FF000000"/>
        <rFont val="宋体"/>
        <charset val="134"/>
      </rPr>
      <t>%</t>
    </r>
  </si>
  <si>
    <t>工程名称： 80系列普通铝合金推拉窗</t>
  </si>
  <si>
    <t>推拉窗</t>
  </si>
  <si>
    <t>工程名称： 80系列塑钢推拉窗</t>
  </si>
  <si>
    <t>工程名称： 60系列塑钢外平开门</t>
  </si>
  <si>
    <t>外平开门</t>
  </si>
  <si>
    <t>6+12A+6玻璃</t>
  </si>
  <si>
    <t>工程名称： 60系列塑钢推拉门</t>
  </si>
  <si>
    <t>推拉门</t>
  </si>
  <si>
    <t>此费用包含钢衬、胀钉、螺丝、包装布等</t>
  </si>
  <si>
    <t>工程名称：100系列普通铝合金玻璃地弹门</t>
  </si>
  <si>
    <t>地弹门</t>
  </si>
  <si>
    <t>包含800mm不锈钢拉手</t>
  </si>
  <si>
    <t>此费用包含胀钉、螺丝、包装布等</t>
  </si>
  <si>
    <t>工程名称：80系列断桥铝合金推拉窗</t>
  </si>
  <si>
    <t>断桥铝型材</t>
  </si>
  <si>
    <t>包含胀钉、螺丝、包装布等</t>
  </si>
  <si>
    <t>宜阳山水文苑项目1#、2#、3#、5#、7#、8#、11#、12#楼
门窗工程造价汇总表(表2)</t>
  </si>
  <si>
    <t>说明：1）此工程量统计以设计部签字下发的纸制版方案为依据进行统计，综合单价包含人工、材料、机械、运输、安装、税金、利润等所有费用。2）详见后附各楼栋工程量计算表。</t>
  </si>
  <si>
    <t>宜阳山水文苑项目6#、9#楼门窗工程造价汇总表(表2)</t>
  </si>
  <si>
    <t>100系列普通铝合金玻璃地弹门
5+9A+5中空玻璃</t>
  </si>
  <si>
    <t>宜阳山水文苑项目2#楼门窗工程造价汇总表(表2)</t>
  </si>
  <si>
    <t>宜阳山水文苑项目2#楼门窗工程量计算表(表2.1)</t>
  </si>
  <si>
    <t>窗型</t>
  </si>
  <si>
    <t>窗号</t>
  </si>
  <si>
    <t>门窗</t>
  </si>
  <si>
    <t>面积</t>
  </si>
  <si>
    <t>C15145</t>
  </si>
  <si>
    <t>次卧</t>
  </si>
  <si>
    <t>TC2717</t>
  </si>
  <si>
    <t>主卧</t>
  </si>
  <si>
    <t>ZJC31175</t>
  </si>
  <si>
    <t>主卧，转角端部附55*50铝合金附框</t>
  </si>
  <si>
    <t>小计</t>
  </si>
  <si>
    <t>C09145</t>
  </si>
  <si>
    <t>主卫、厨房</t>
  </si>
  <si>
    <t>C05145</t>
  </si>
  <si>
    <t>主卫</t>
  </si>
  <si>
    <t>C06145</t>
  </si>
  <si>
    <t>次卫</t>
  </si>
  <si>
    <t>C1710</t>
  </si>
  <si>
    <t>楼梯间</t>
  </si>
  <si>
    <t>M13215</t>
  </si>
  <si>
    <t>北阳台</t>
  </si>
  <si>
    <t>TLM27235</t>
  </si>
  <si>
    <t>南阳台</t>
  </si>
  <si>
    <t>TLM21235</t>
  </si>
  <si>
    <t>宜阳山水文苑项目3#楼门窗工程造价汇总表(表2)</t>
  </si>
  <si>
    <t>宜阳山水文苑项目3#楼门窗工程量计算表(表2.1)</t>
  </si>
  <si>
    <t>TC22175</t>
  </si>
  <si>
    <t>2单元103主卧</t>
  </si>
  <si>
    <t>宜阳山水文苑项目5#楼门窗工程造价汇总表(表2)</t>
  </si>
  <si>
    <t>宜阳山水文苑项目5#楼门窗工程量计算表(表2.1)</t>
  </si>
  <si>
    <t>客卧</t>
  </si>
  <si>
    <t>TC2617</t>
  </si>
  <si>
    <t>ZJC30175</t>
  </si>
  <si>
    <t>客卫</t>
  </si>
  <si>
    <t>C1110</t>
  </si>
  <si>
    <r>
      <rPr>
        <sz val="12"/>
        <rFont val="宋体"/>
        <charset val="134"/>
      </rPr>
      <t>1层楼梯，开启角度</t>
    </r>
    <r>
      <rPr>
        <sz val="12"/>
        <rFont val="Arial"/>
        <charset val="134"/>
      </rPr>
      <t>≥</t>
    </r>
    <r>
      <rPr>
        <sz val="12"/>
        <rFont val="宋体"/>
        <charset val="134"/>
      </rPr>
      <t>70°</t>
    </r>
  </si>
  <si>
    <t>顶层楼梯间，开启角度≥70°</t>
  </si>
  <si>
    <t>C12145</t>
  </si>
  <si>
    <t>公共区域</t>
  </si>
  <si>
    <t>60系列塑钢平开门
6+12A+6中空玻璃</t>
  </si>
  <si>
    <t>M13225</t>
  </si>
  <si>
    <t>厨房</t>
  </si>
  <si>
    <t>TLM24235</t>
  </si>
  <si>
    <t>客厅</t>
  </si>
  <si>
    <t>TLM15235</t>
  </si>
  <si>
    <t>宜阳山水文苑项目8#楼门窗工程造价汇总表(表2)</t>
  </si>
  <si>
    <t>宜阳山水文苑项目8#楼门窗工程量计算表(表2.1)</t>
  </si>
  <si>
    <r>
      <rPr>
        <sz val="12"/>
        <rFont val="宋体"/>
        <charset val="134"/>
      </rPr>
      <t>1层楼梯间，开启角度</t>
    </r>
    <r>
      <rPr>
        <sz val="12"/>
        <rFont val="Arial"/>
        <charset val="134"/>
      </rPr>
      <t>≥</t>
    </r>
    <r>
      <rPr>
        <sz val="12"/>
        <rFont val="宋体"/>
        <charset val="134"/>
      </rPr>
      <t>70°</t>
    </r>
  </si>
  <si>
    <t>宜阳山水文苑项目6#楼门窗工程造价汇总表(表2)</t>
  </si>
  <si>
    <t>宜阳山水文苑项目6#楼门窗工程量计算表(表2.1)</t>
  </si>
  <si>
    <t>C1514</t>
  </si>
  <si>
    <t>书房</t>
  </si>
  <si>
    <t>TC265165</t>
  </si>
  <si>
    <t>ZJC24165</t>
  </si>
  <si>
    <t>ZJC2817</t>
  </si>
  <si>
    <t>C1014</t>
  </si>
  <si>
    <t>C0914</t>
  </si>
  <si>
    <t>卫生间、厨房</t>
  </si>
  <si>
    <t>C0414</t>
  </si>
  <si>
    <t>主卫生间</t>
  </si>
  <si>
    <t>C0614</t>
  </si>
  <si>
    <t>客卫生间</t>
  </si>
  <si>
    <t>C1917</t>
  </si>
  <si>
    <t>合用前室，开启角度≥70°</t>
  </si>
  <si>
    <t>C0609</t>
  </si>
  <si>
    <t>电梯机房，开启角度≥70°</t>
  </si>
  <si>
    <t>60系列塑钢外内平开窗
5+9A+5中空玻璃</t>
  </si>
  <si>
    <t>楼梯间顶，开启角度≥70°</t>
  </si>
  <si>
    <t>C1120</t>
  </si>
  <si>
    <t>1层楼梯间，开启角度≥70°</t>
  </si>
  <si>
    <t>2层楼梯间</t>
  </si>
  <si>
    <t>C1514A</t>
  </si>
  <si>
    <t>M1423</t>
  </si>
  <si>
    <t>TLM1823</t>
  </si>
  <si>
    <t>TLM2423</t>
  </si>
  <si>
    <t>客厅、卧室</t>
  </si>
  <si>
    <t>宜阳山水文苑项目9#楼门窗工程造价汇总表(表2)</t>
  </si>
  <si>
    <t>宜阳山水文苑项目9#楼门窗工程量计算表(表2.1)</t>
  </si>
  <si>
    <t>物业、社区用房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</si>
</sst>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7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Arial"/>
      <charset val="134"/>
    </font>
    <font>
      <u/>
      <sz val="11"/>
      <color rgb="FF000000"/>
      <name val="宋体"/>
      <charset val="134"/>
    </font>
    <font>
      <u/>
      <sz val="14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15" borderId="2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4" borderId="32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11" borderId="30" applyNumberFormat="0" applyAlignment="0" applyProtection="0">
      <alignment vertical="center"/>
    </xf>
    <xf numFmtId="0" fontId="17" fillId="11" borderId="27" applyNumberFormat="0" applyAlignment="0" applyProtection="0">
      <alignment vertical="center"/>
    </xf>
    <xf numFmtId="0" fontId="27" fillId="17" borderId="3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Font="1" applyFill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177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177" fontId="0" fillId="0" borderId="0" xfId="0" applyNumberFormat="1" applyFont="1" applyFill="1" applyBorder="1">
      <alignment vertical="center"/>
    </xf>
    <xf numFmtId="0" fontId="0" fillId="3" borderId="1" xfId="0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177" fontId="0" fillId="0" borderId="12" xfId="0" applyNumberFormat="1" applyFont="1" applyFill="1" applyBorder="1" applyAlignment="1">
      <alignment horizontal="center" vertical="center" wrapText="1"/>
    </xf>
    <xf numFmtId="177" fontId="0" fillId="0" borderId="12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9" xfId="0" applyFont="1" applyFill="1" applyBorder="1" applyAlignment="1">
      <alignment vertical="center"/>
    </xf>
    <xf numFmtId="0" fontId="0" fillId="0" borderId="14" xfId="0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177" fontId="0" fillId="4" borderId="12" xfId="0" applyNumberFormat="1" applyFont="1" applyFill="1" applyBorder="1" applyAlignment="1">
      <alignment horizontal="center" vertical="center" wrapText="1"/>
    </xf>
    <xf numFmtId="177" fontId="0" fillId="4" borderId="12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77" fontId="0" fillId="0" borderId="0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177" fontId="0" fillId="0" borderId="12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177" fontId="10" fillId="0" borderId="19" xfId="0" applyNumberFormat="1" applyFont="1" applyFill="1" applyBorder="1" applyAlignment="1">
      <alignment horizontal="center" vertical="center" wrapText="1"/>
    </xf>
    <xf numFmtId="177" fontId="0" fillId="0" borderId="20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7" fontId="10" fillId="0" borderId="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177" fontId="0" fillId="0" borderId="1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Alignment="1">
      <alignment horizontal="justify" vertical="center"/>
    </xf>
    <xf numFmtId="176" fontId="0" fillId="0" borderId="0" xfId="0" applyNumberFormat="1" applyFill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0" borderId="1" xfId="0" applyFont="1" applyBorder="1">
      <alignment vertical="center"/>
    </xf>
    <xf numFmtId="0" fontId="0" fillId="6" borderId="0" xfId="0" applyFill="1">
      <alignment vertical="center"/>
    </xf>
    <xf numFmtId="0" fontId="0" fillId="0" borderId="2" xfId="0" applyFill="1" applyBorder="1">
      <alignment vertical="center"/>
    </xf>
    <xf numFmtId="0" fontId="0" fillId="0" borderId="15" xfId="0" applyBorder="1">
      <alignment vertical="center"/>
    </xf>
    <xf numFmtId="0" fontId="0" fillId="6" borderId="15" xfId="0" applyFill="1" applyBorder="1">
      <alignment vertical="center"/>
    </xf>
    <xf numFmtId="0" fontId="0" fillId="0" borderId="25" xfId="0" applyBorder="1">
      <alignment vertical="center"/>
    </xf>
    <xf numFmtId="0" fontId="0" fillId="0" borderId="15" xfId="0" applyFill="1" applyBorder="1">
      <alignment vertical="center"/>
    </xf>
    <xf numFmtId="0" fontId="0" fillId="6" borderId="3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28">
      <c r="A2" s="139" t="s">
        <v>1</v>
      </c>
      <c r="B2" s="139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  <c r="J2" s="139" t="s">
        <v>10</v>
      </c>
      <c r="K2" s="139" t="s">
        <v>11</v>
      </c>
      <c r="L2" s="139" t="s">
        <v>12</v>
      </c>
      <c r="M2" s="139" t="s">
        <v>13</v>
      </c>
      <c r="N2" s="139" t="s">
        <v>14</v>
      </c>
      <c r="O2" s="139" t="s">
        <v>15</v>
      </c>
      <c r="P2" s="139" t="s">
        <v>16</v>
      </c>
      <c r="Q2" s="139" t="s">
        <v>17</v>
      </c>
      <c r="R2" s="139" t="s">
        <v>18</v>
      </c>
      <c r="S2" s="139" t="s">
        <v>19</v>
      </c>
      <c r="T2" s="139" t="s">
        <v>20</v>
      </c>
      <c r="U2" s="139" t="s">
        <v>21</v>
      </c>
      <c r="V2" s="139" t="s">
        <v>22</v>
      </c>
      <c r="W2" s="139" t="s">
        <v>23</v>
      </c>
      <c r="X2" s="139" t="s">
        <v>24</v>
      </c>
      <c r="Y2" s="139" t="s">
        <v>25</v>
      </c>
      <c r="Z2" s="139" t="s">
        <v>26</v>
      </c>
      <c r="AA2" s="139" t="s">
        <v>27</v>
      </c>
      <c r="AB2" s="139" t="s">
        <v>28</v>
      </c>
    </row>
    <row r="3" spans="1:28">
      <c r="A3" s="139" t="s">
        <v>29</v>
      </c>
      <c r="B3" s="139" t="s">
        <v>30</v>
      </c>
      <c r="C3" s="139"/>
      <c r="D3" s="139"/>
      <c r="E3" s="139"/>
      <c r="F3" s="140"/>
      <c r="G3" s="139">
        <v>1</v>
      </c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>
        <f>SUM(E3:AA3)</f>
        <v>1</v>
      </c>
    </row>
    <row r="4" spans="1:28">
      <c r="A4" s="139" t="s">
        <v>31</v>
      </c>
      <c r="B4" s="139" t="s">
        <v>32</v>
      </c>
      <c r="C4" s="139"/>
      <c r="D4" s="139"/>
      <c r="E4" s="139">
        <v>1</v>
      </c>
      <c r="F4" s="140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>
        <f t="shared" ref="AB4:AB67" si="0">SUM(E4:AA4)</f>
        <v>1</v>
      </c>
    </row>
    <row r="5" spans="1:28">
      <c r="A5" s="139" t="s">
        <v>33</v>
      </c>
      <c r="B5" s="139" t="s">
        <v>34</v>
      </c>
      <c r="C5" s="139"/>
      <c r="D5" s="139"/>
      <c r="E5" s="139">
        <v>1</v>
      </c>
      <c r="F5" s="140">
        <v>1</v>
      </c>
      <c r="G5" s="139">
        <v>1</v>
      </c>
      <c r="H5" s="139">
        <v>2</v>
      </c>
      <c r="I5" s="139">
        <v>2</v>
      </c>
      <c r="J5" s="139">
        <v>2</v>
      </c>
      <c r="K5" s="139">
        <v>2</v>
      </c>
      <c r="L5" s="139">
        <v>2</v>
      </c>
      <c r="M5" s="139">
        <v>2</v>
      </c>
      <c r="N5" s="139">
        <v>2</v>
      </c>
      <c r="O5" s="139">
        <v>2</v>
      </c>
      <c r="P5" s="139">
        <v>2</v>
      </c>
      <c r="Q5" s="139">
        <v>2</v>
      </c>
      <c r="R5" s="139">
        <v>2</v>
      </c>
      <c r="S5" s="139">
        <v>2</v>
      </c>
      <c r="T5" s="139">
        <v>2</v>
      </c>
      <c r="U5" s="139">
        <v>2</v>
      </c>
      <c r="V5" s="139">
        <v>2</v>
      </c>
      <c r="W5" s="139">
        <v>2</v>
      </c>
      <c r="X5" s="139">
        <v>2</v>
      </c>
      <c r="Y5" s="139">
        <v>2</v>
      </c>
      <c r="Z5" s="139">
        <v>2</v>
      </c>
      <c r="AA5" s="139">
        <v>1</v>
      </c>
      <c r="AB5" s="139">
        <f t="shared" si="0"/>
        <v>42</v>
      </c>
    </row>
    <row r="6" spans="1:28">
      <c r="A6" s="139" t="s">
        <v>35</v>
      </c>
      <c r="B6" s="139" t="s">
        <v>36</v>
      </c>
      <c r="C6" s="139"/>
      <c r="D6" s="139"/>
      <c r="E6" s="139">
        <v>1</v>
      </c>
      <c r="F6" s="139">
        <v>1</v>
      </c>
      <c r="G6" s="139">
        <v>1</v>
      </c>
      <c r="H6" s="139"/>
      <c r="I6" s="139">
        <v>1</v>
      </c>
      <c r="J6" s="139">
        <v>1</v>
      </c>
      <c r="K6" s="139">
        <v>1</v>
      </c>
      <c r="L6" s="139">
        <v>1</v>
      </c>
      <c r="M6" s="139">
        <v>1</v>
      </c>
      <c r="N6" s="139">
        <v>1</v>
      </c>
      <c r="O6" s="139">
        <v>1</v>
      </c>
      <c r="P6" s="139">
        <v>1</v>
      </c>
      <c r="Q6" s="139">
        <v>1</v>
      </c>
      <c r="R6" s="139">
        <v>1</v>
      </c>
      <c r="S6" s="139">
        <v>1</v>
      </c>
      <c r="T6" s="139">
        <v>1</v>
      </c>
      <c r="U6" s="139">
        <v>1</v>
      </c>
      <c r="V6" s="139">
        <v>1</v>
      </c>
      <c r="W6" s="139">
        <v>1</v>
      </c>
      <c r="X6" s="139">
        <v>1</v>
      </c>
      <c r="Y6" s="139">
        <v>1</v>
      </c>
      <c r="Z6" s="139">
        <v>1</v>
      </c>
      <c r="AA6" s="139"/>
      <c r="AB6" s="139">
        <f t="shared" si="0"/>
        <v>21</v>
      </c>
    </row>
    <row r="7" spans="1:28">
      <c r="A7" s="139" t="s">
        <v>37</v>
      </c>
      <c r="B7" s="139" t="s">
        <v>38</v>
      </c>
      <c r="C7" s="139"/>
      <c r="D7" s="139"/>
      <c r="E7" s="139">
        <v>1</v>
      </c>
      <c r="F7" s="140">
        <v>1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>
        <f t="shared" si="0"/>
        <v>2</v>
      </c>
    </row>
    <row r="8" spans="1:28">
      <c r="A8" s="139" t="s">
        <v>39</v>
      </c>
      <c r="B8" s="139" t="s">
        <v>40</v>
      </c>
      <c r="C8" s="139"/>
      <c r="D8" s="139"/>
      <c r="E8" s="139">
        <v>1</v>
      </c>
      <c r="F8" s="139"/>
      <c r="G8" s="139">
        <v>4</v>
      </c>
      <c r="H8" s="139">
        <v>2</v>
      </c>
      <c r="I8" s="139">
        <v>2</v>
      </c>
      <c r="J8" s="139">
        <v>2</v>
      </c>
      <c r="K8" s="139">
        <v>2</v>
      </c>
      <c r="L8" s="139">
        <v>2</v>
      </c>
      <c r="M8" s="139">
        <v>2</v>
      </c>
      <c r="N8" s="139">
        <v>2</v>
      </c>
      <c r="O8" s="139">
        <v>2</v>
      </c>
      <c r="P8" s="139">
        <v>2</v>
      </c>
      <c r="Q8" s="139">
        <v>2</v>
      </c>
      <c r="R8" s="139">
        <v>2</v>
      </c>
      <c r="S8" s="139">
        <v>2</v>
      </c>
      <c r="T8" s="139">
        <v>2</v>
      </c>
      <c r="U8" s="139">
        <v>2</v>
      </c>
      <c r="V8" s="139">
        <v>2</v>
      </c>
      <c r="W8" s="139">
        <v>2</v>
      </c>
      <c r="X8" s="139">
        <v>2</v>
      </c>
      <c r="Y8" s="139">
        <v>2</v>
      </c>
      <c r="Z8" s="139">
        <v>2</v>
      </c>
      <c r="AA8" s="139"/>
      <c r="AB8" s="139">
        <f t="shared" si="0"/>
        <v>43</v>
      </c>
    </row>
    <row r="9" spans="1:28">
      <c r="A9" s="139" t="s">
        <v>41</v>
      </c>
      <c r="B9" s="139" t="s">
        <v>42</v>
      </c>
      <c r="C9" s="139"/>
      <c r="D9" s="139"/>
      <c r="E9" s="139"/>
      <c r="F9" s="139">
        <v>1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>
        <f t="shared" si="0"/>
        <v>1</v>
      </c>
    </row>
    <row r="10" spans="1:28">
      <c r="A10" s="139" t="s">
        <v>43</v>
      </c>
      <c r="B10" s="139" t="s">
        <v>44</v>
      </c>
      <c r="C10" s="139"/>
      <c r="D10" s="139"/>
      <c r="E10" s="139"/>
      <c r="F10" s="139">
        <v>2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>
        <f t="shared" si="0"/>
        <v>2</v>
      </c>
    </row>
    <row r="11" spans="1:28">
      <c r="A11" s="139" t="s">
        <v>45</v>
      </c>
      <c r="B11" s="139" t="s">
        <v>46</v>
      </c>
      <c r="C11" s="139"/>
      <c r="D11" s="139"/>
      <c r="E11" s="139"/>
      <c r="F11" s="139">
        <v>2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>
        <f t="shared" si="0"/>
        <v>2</v>
      </c>
    </row>
    <row r="12" spans="1:28">
      <c r="A12" s="139" t="s">
        <v>47</v>
      </c>
      <c r="B12" s="139" t="s">
        <v>48</v>
      </c>
      <c r="C12" s="139"/>
      <c r="D12" s="139"/>
      <c r="E12" s="139"/>
      <c r="F12" s="139">
        <v>4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>
        <f t="shared" si="0"/>
        <v>4</v>
      </c>
    </row>
    <row r="13" spans="1:28">
      <c r="A13" s="139" t="s">
        <v>49</v>
      </c>
      <c r="B13" s="139" t="s">
        <v>50</v>
      </c>
      <c r="C13" s="139"/>
      <c r="D13" s="139"/>
      <c r="E13" s="139"/>
      <c r="F13" s="139">
        <v>1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>
        <f t="shared" si="0"/>
        <v>1</v>
      </c>
    </row>
    <row r="14" spans="1:28">
      <c r="A14" s="139" t="s">
        <v>51</v>
      </c>
      <c r="B14" s="139" t="s">
        <v>52</v>
      </c>
      <c r="C14" s="139"/>
      <c r="D14" s="139"/>
      <c r="E14" s="139"/>
      <c r="F14" s="139">
        <v>1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>
        <f t="shared" si="0"/>
        <v>1</v>
      </c>
    </row>
    <row r="15" spans="1:28">
      <c r="A15" s="139" t="s">
        <v>53</v>
      </c>
      <c r="B15" s="139" t="s">
        <v>54</v>
      </c>
      <c r="C15" s="139"/>
      <c r="D15" s="139"/>
      <c r="E15" s="139"/>
      <c r="F15" s="139">
        <v>1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>
        <f t="shared" si="0"/>
        <v>1</v>
      </c>
    </row>
    <row r="16" spans="1:28">
      <c r="A16" s="139" t="s">
        <v>55</v>
      </c>
      <c r="B16" s="139" t="s">
        <v>56</v>
      </c>
      <c r="C16" s="139"/>
      <c r="D16" s="139"/>
      <c r="E16" s="139"/>
      <c r="F16" s="139">
        <v>1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>
        <f t="shared" si="0"/>
        <v>1</v>
      </c>
    </row>
    <row r="17" spans="1:28">
      <c r="A17" s="139" t="s">
        <v>57</v>
      </c>
      <c r="B17" s="139" t="s">
        <v>58</v>
      </c>
      <c r="C17" s="139"/>
      <c r="D17" s="139"/>
      <c r="E17" s="139"/>
      <c r="F17" s="139">
        <v>2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>
        <f t="shared" si="0"/>
        <v>2</v>
      </c>
    </row>
    <row r="18" spans="1:28">
      <c r="A18" s="139" t="s">
        <v>59</v>
      </c>
      <c r="B18" s="139" t="s">
        <v>60</v>
      </c>
      <c r="C18" s="139"/>
      <c r="D18" s="139"/>
      <c r="E18" s="139"/>
      <c r="F18" s="139">
        <v>1</v>
      </c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>
        <f t="shared" si="0"/>
        <v>1</v>
      </c>
    </row>
    <row r="19" spans="1:28">
      <c r="A19" s="139" t="s">
        <v>61</v>
      </c>
      <c r="B19" s="139" t="s">
        <v>62</v>
      </c>
      <c r="C19" s="139"/>
      <c r="D19" s="139"/>
      <c r="E19" s="139"/>
      <c r="F19" s="139">
        <v>1</v>
      </c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>
        <f t="shared" si="0"/>
        <v>1</v>
      </c>
    </row>
    <row r="20" spans="1:28">
      <c r="A20" s="139" t="s">
        <v>63</v>
      </c>
      <c r="B20" s="139" t="s">
        <v>64</v>
      </c>
      <c r="C20" s="139"/>
      <c r="D20" s="139"/>
      <c r="E20" s="139"/>
      <c r="F20" s="139">
        <v>1</v>
      </c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>
        <f t="shared" si="0"/>
        <v>1</v>
      </c>
    </row>
    <row r="21" spans="1:28">
      <c r="A21" s="139" t="s">
        <v>65</v>
      </c>
      <c r="B21" s="139" t="s">
        <v>66</v>
      </c>
      <c r="C21" s="139"/>
      <c r="D21" s="139"/>
      <c r="E21" s="139"/>
      <c r="F21" s="139">
        <v>7</v>
      </c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>
        <f t="shared" si="0"/>
        <v>7</v>
      </c>
    </row>
    <row r="22" spans="1:28">
      <c r="A22" s="139" t="s">
        <v>67</v>
      </c>
      <c r="B22" s="139" t="s">
        <v>68</v>
      </c>
      <c r="C22" s="139"/>
      <c r="D22" s="139"/>
      <c r="E22" s="139"/>
      <c r="F22" s="139">
        <v>1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>
        <f t="shared" si="0"/>
        <v>1</v>
      </c>
    </row>
    <row r="23" spans="1:28">
      <c r="A23" s="139" t="s">
        <v>69</v>
      </c>
      <c r="B23" s="139" t="s">
        <v>70</v>
      </c>
      <c r="C23" s="139"/>
      <c r="D23" s="139"/>
      <c r="E23" s="139"/>
      <c r="F23" s="139">
        <v>6</v>
      </c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>
        <f t="shared" si="0"/>
        <v>6</v>
      </c>
    </row>
    <row r="24" spans="1:28">
      <c r="A24" s="139" t="s">
        <v>71</v>
      </c>
      <c r="B24" s="139" t="s">
        <v>72</v>
      </c>
      <c r="C24" s="139"/>
      <c r="D24" s="139"/>
      <c r="E24" s="139"/>
      <c r="F24" s="139">
        <v>4</v>
      </c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>
        <f t="shared" si="0"/>
        <v>4</v>
      </c>
    </row>
    <row r="25" spans="1:28">
      <c r="A25" s="139" t="s">
        <v>73</v>
      </c>
      <c r="B25" s="139" t="s">
        <v>74</v>
      </c>
      <c r="C25" s="139"/>
      <c r="D25" s="139"/>
      <c r="E25" s="139"/>
      <c r="F25" s="139">
        <v>1</v>
      </c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>
        <f t="shared" si="0"/>
        <v>1</v>
      </c>
    </row>
    <row r="26" spans="1:28">
      <c r="A26" s="139" t="s">
        <v>75</v>
      </c>
      <c r="B26" s="139" t="s">
        <v>76</v>
      </c>
      <c r="C26" s="139"/>
      <c r="D26" s="139"/>
      <c r="E26" s="139"/>
      <c r="F26" s="139">
        <v>1</v>
      </c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>
        <f t="shared" si="0"/>
        <v>1</v>
      </c>
    </row>
    <row r="27" spans="1:28">
      <c r="A27" s="139" t="s">
        <v>77</v>
      </c>
      <c r="B27" s="139" t="s">
        <v>78</v>
      </c>
      <c r="C27" s="139"/>
      <c r="D27" s="139"/>
      <c r="E27" s="139"/>
      <c r="F27" s="139">
        <v>1</v>
      </c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>
        <f t="shared" si="0"/>
        <v>1</v>
      </c>
    </row>
    <row r="28" spans="1:28">
      <c r="A28" s="139" t="s">
        <v>79</v>
      </c>
      <c r="B28" s="139" t="s">
        <v>80</v>
      </c>
      <c r="C28" s="139"/>
      <c r="D28" s="139"/>
      <c r="E28" s="139"/>
      <c r="F28" s="139">
        <v>1</v>
      </c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>
        <f t="shared" si="0"/>
        <v>1</v>
      </c>
    </row>
    <row r="29" spans="1:28">
      <c r="A29" s="139" t="s">
        <v>81</v>
      </c>
      <c r="B29" s="139" t="s">
        <v>82</v>
      </c>
      <c r="C29" s="139"/>
      <c r="D29" s="139"/>
      <c r="E29" s="139"/>
      <c r="F29" s="139">
        <v>1</v>
      </c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>
        <f t="shared" si="0"/>
        <v>1</v>
      </c>
    </row>
    <row r="30" spans="1:28">
      <c r="A30" s="139" t="s">
        <v>83</v>
      </c>
      <c r="B30" s="139" t="s">
        <v>84</v>
      </c>
      <c r="C30" s="139"/>
      <c r="D30" s="139"/>
      <c r="E30" s="139"/>
      <c r="F30" s="139">
        <v>1</v>
      </c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>
        <f t="shared" si="0"/>
        <v>1</v>
      </c>
    </row>
    <row r="31" spans="1:28">
      <c r="A31" s="139" t="s">
        <v>85</v>
      </c>
      <c r="B31" s="139" t="s">
        <v>86</v>
      </c>
      <c r="C31" s="139"/>
      <c r="D31" s="139"/>
      <c r="E31" s="139"/>
      <c r="F31" s="139">
        <v>1</v>
      </c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>
        <f t="shared" si="0"/>
        <v>1</v>
      </c>
    </row>
    <row r="32" spans="1:28">
      <c r="A32" s="139" t="s">
        <v>87</v>
      </c>
      <c r="B32" s="139" t="s">
        <v>88</v>
      </c>
      <c r="C32" s="139"/>
      <c r="D32" s="139"/>
      <c r="E32" s="139"/>
      <c r="F32" s="139"/>
      <c r="G32" s="139">
        <v>2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>
        <f t="shared" si="0"/>
        <v>2</v>
      </c>
    </row>
    <row r="33" spans="1:28">
      <c r="A33" s="139" t="s">
        <v>89</v>
      </c>
      <c r="B33" s="139" t="s">
        <v>90</v>
      </c>
      <c r="C33" s="139"/>
      <c r="D33" s="139"/>
      <c r="E33" s="139"/>
      <c r="F33" s="139"/>
      <c r="G33" s="139">
        <v>3</v>
      </c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>
        <f t="shared" si="0"/>
        <v>3</v>
      </c>
    </row>
    <row r="34" spans="1:28">
      <c r="A34" s="139" t="s">
        <v>91</v>
      </c>
      <c r="B34" s="139" t="s">
        <v>92</v>
      </c>
      <c r="C34" s="139"/>
      <c r="D34" s="139"/>
      <c r="E34" s="139"/>
      <c r="F34" s="139"/>
      <c r="G34" s="139">
        <v>1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>
        <f t="shared" si="0"/>
        <v>1</v>
      </c>
    </row>
    <row r="35" spans="1:28">
      <c r="A35" s="139" t="s">
        <v>93</v>
      </c>
      <c r="B35" s="139" t="s">
        <v>94</v>
      </c>
      <c r="C35" s="139"/>
      <c r="D35" s="139"/>
      <c r="E35" s="139"/>
      <c r="F35" s="139"/>
      <c r="G35" s="139">
        <v>1</v>
      </c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>
        <f t="shared" si="0"/>
        <v>1</v>
      </c>
    </row>
    <row r="36" spans="1:28">
      <c r="A36" s="139" t="s">
        <v>95</v>
      </c>
      <c r="B36" s="139" t="s">
        <v>96</v>
      </c>
      <c r="C36" s="139"/>
      <c r="D36" s="139"/>
      <c r="E36" s="139"/>
      <c r="F36" s="139"/>
      <c r="G36" s="139">
        <v>1</v>
      </c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>
        <f t="shared" si="0"/>
        <v>1</v>
      </c>
    </row>
    <row r="37" spans="1:28">
      <c r="A37" s="139" t="s">
        <v>97</v>
      </c>
      <c r="B37" s="139" t="s">
        <v>98</v>
      </c>
      <c r="C37" s="139"/>
      <c r="D37" s="139"/>
      <c r="E37" s="139"/>
      <c r="F37" s="139"/>
      <c r="G37" s="139">
        <v>1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>
        <f t="shared" si="0"/>
        <v>1</v>
      </c>
    </row>
    <row r="38" spans="1:28">
      <c r="A38" s="139" t="s">
        <v>99</v>
      </c>
      <c r="B38" s="139" t="s">
        <v>100</v>
      </c>
      <c r="C38" s="139"/>
      <c r="D38" s="139"/>
      <c r="E38" s="139"/>
      <c r="F38" s="139"/>
      <c r="G38" s="139">
        <v>1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>
        <f t="shared" si="0"/>
        <v>1</v>
      </c>
    </row>
    <row r="39" spans="1:28">
      <c r="A39" s="139" t="s">
        <v>101</v>
      </c>
      <c r="B39" s="139" t="s">
        <v>102</v>
      </c>
      <c r="C39" s="139"/>
      <c r="D39" s="139"/>
      <c r="E39" s="139"/>
      <c r="F39" s="139"/>
      <c r="G39" s="139">
        <v>1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>
        <f t="shared" si="0"/>
        <v>1</v>
      </c>
    </row>
    <row r="40" spans="1:28">
      <c r="A40" s="139" t="s">
        <v>103</v>
      </c>
      <c r="B40" s="139" t="s">
        <v>104</v>
      </c>
      <c r="C40" s="139"/>
      <c r="D40" s="139"/>
      <c r="E40" s="139"/>
      <c r="F40" s="139"/>
      <c r="G40" s="139">
        <v>1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>
        <f t="shared" si="0"/>
        <v>1</v>
      </c>
    </row>
    <row r="41" spans="1:28">
      <c r="A41" s="139" t="s">
        <v>105</v>
      </c>
      <c r="B41" s="139" t="s">
        <v>106</v>
      </c>
      <c r="C41" s="139"/>
      <c r="D41" s="139"/>
      <c r="E41" s="139"/>
      <c r="F41" s="139"/>
      <c r="G41" s="139">
        <v>1</v>
      </c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>
        <f t="shared" si="0"/>
        <v>1</v>
      </c>
    </row>
    <row r="42" spans="1:28">
      <c r="A42" s="139" t="s">
        <v>107</v>
      </c>
      <c r="B42" s="139" t="s">
        <v>108</v>
      </c>
      <c r="C42" s="139"/>
      <c r="D42" s="139"/>
      <c r="E42" s="139"/>
      <c r="F42" s="139"/>
      <c r="G42" s="139">
        <v>1</v>
      </c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>
        <f t="shared" si="0"/>
        <v>1</v>
      </c>
    </row>
    <row r="43" spans="1:28">
      <c r="A43" s="139" t="s">
        <v>109</v>
      </c>
      <c r="B43" s="139" t="s">
        <v>110</v>
      </c>
      <c r="C43" s="139"/>
      <c r="D43" s="139"/>
      <c r="E43" s="139"/>
      <c r="F43" s="139"/>
      <c r="G43" s="139">
        <v>1</v>
      </c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>
        <f t="shared" si="0"/>
        <v>1</v>
      </c>
    </row>
    <row r="44" spans="1:28">
      <c r="A44" s="139" t="s">
        <v>111</v>
      </c>
      <c r="B44" s="139" t="s">
        <v>112</v>
      </c>
      <c r="C44" s="139"/>
      <c r="D44" s="139"/>
      <c r="E44" s="139"/>
      <c r="F44" s="139"/>
      <c r="G44" s="139">
        <v>1</v>
      </c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>
        <f t="shared" si="0"/>
        <v>1</v>
      </c>
    </row>
    <row r="45" spans="1:28">
      <c r="A45" s="139" t="s">
        <v>113</v>
      </c>
      <c r="B45" s="139" t="s">
        <v>114</v>
      </c>
      <c r="C45" s="139"/>
      <c r="D45" s="139"/>
      <c r="E45" s="139"/>
      <c r="F45" s="139"/>
      <c r="G45" s="139">
        <v>6</v>
      </c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>
        <f t="shared" si="0"/>
        <v>6</v>
      </c>
    </row>
    <row r="46" spans="1:28">
      <c r="A46" s="139" t="s">
        <v>115</v>
      </c>
      <c r="B46" s="139" t="s">
        <v>116</v>
      </c>
      <c r="C46" s="139"/>
      <c r="D46" s="139"/>
      <c r="E46" s="139"/>
      <c r="F46" s="139"/>
      <c r="G46" s="139">
        <v>1</v>
      </c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>
        <f t="shared" si="0"/>
        <v>1</v>
      </c>
    </row>
    <row r="47" spans="1:28">
      <c r="A47" s="139" t="s">
        <v>117</v>
      </c>
      <c r="B47" s="142" t="s">
        <v>118</v>
      </c>
      <c r="C47" s="139"/>
      <c r="D47" s="139"/>
      <c r="E47" s="139"/>
      <c r="F47" s="139"/>
      <c r="G47" s="139">
        <v>1</v>
      </c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>
        <f t="shared" si="0"/>
        <v>1</v>
      </c>
    </row>
    <row r="48" spans="1:28">
      <c r="A48" s="139" t="s">
        <v>119</v>
      </c>
      <c r="B48" s="139" t="s">
        <v>120</v>
      </c>
      <c r="C48" s="139"/>
      <c r="D48" s="139"/>
      <c r="E48" s="139"/>
      <c r="F48" s="139"/>
      <c r="G48" s="139">
        <v>4</v>
      </c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>
        <f t="shared" si="0"/>
        <v>4</v>
      </c>
    </row>
    <row r="49" spans="1:28">
      <c r="A49" s="139" t="s">
        <v>121</v>
      </c>
      <c r="B49" s="139" t="s">
        <v>122</v>
      </c>
      <c r="C49" s="139"/>
      <c r="D49" s="139"/>
      <c r="E49" s="139"/>
      <c r="F49" s="139"/>
      <c r="G49" s="139">
        <v>1</v>
      </c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>
        <f t="shared" si="0"/>
        <v>1</v>
      </c>
    </row>
    <row r="50" spans="1:28">
      <c r="A50" s="139" t="s">
        <v>123</v>
      </c>
      <c r="B50" s="139" t="s">
        <v>124</v>
      </c>
      <c r="C50" s="139"/>
      <c r="D50" s="139"/>
      <c r="E50" s="139"/>
      <c r="F50" s="139"/>
      <c r="G50" s="139">
        <v>1</v>
      </c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>
        <f t="shared" si="0"/>
        <v>1</v>
      </c>
    </row>
    <row r="51" spans="1:28">
      <c r="A51" s="139" t="s">
        <v>125</v>
      </c>
      <c r="B51" s="139" t="s">
        <v>126</v>
      </c>
      <c r="C51" s="139"/>
      <c r="D51" s="139"/>
      <c r="E51" s="139"/>
      <c r="F51" s="139"/>
      <c r="G51" s="139">
        <v>1</v>
      </c>
      <c r="H51" s="139">
        <v>2</v>
      </c>
      <c r="I51" s="139">
        <v>2</v>
      </c>
      <c r="J51" s="139">
        <v>2</v>
      </c>
      <c r="K51" s="139">
        <v>2</v>
      </c>
      <c r="L51" s="139">
        <v>2</v>
      </c>
      <c r="M51" s="139">
        <v>2</v>
      </c>
      <c r="N51" s="139">
        <v>2</v>
      </c>
      <c r="O51" s="139">
        <v>2</v>
      </c>
      <c r="P51" s="139">
        <v>2</v>
      </c>
      <c r="Q51" s="139">
        <v>2</v>
      </c>
      <c r="R51" s="139">
        <v>2</v>
      </c>
      <c r="S51" s="139">
        <v>2</v>
      </c>
      <c r="T51" s="139">
        <v>2</v>
      </c>
      <c r="U51" s="139">
        <v>2</v>
      </c>
      <c r="V51" s="139">
        <v>2</v>
      </c>
      <c r="W51" s="139">
        <v>2</v>
      </c>
      <c r="X51" s="139">
        <v>2</v>
      </c>
      <c r="Y51" s="139">
        <v>2</v>
      </c>
      <c r="Z51" s="139">
        <v>2</v>
      </c>
      <c r="AA51" s="139">
        <v>2</v>
      </c>
      <c r="AB51" s="139">
        <f t="shared" si="0"/>
        <v>41</v>
      </c>
    </row>
    <row r="52" spans="1:28">
      <c r="A52" s="139" t="s">
        <v>127</v>
      </c>
      <c r="B52" s="139" t="s">
        <v>128</v>
      </c>
      <c r="C52" s="139"/>
      <c r="D52" s="139"/>
      <c r="E52" s="139"/>
      <c r="F52" s="139"/>
      <c r="G52" s="139">
        <v>1</v>
      </c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>
        <f t="shared" si="0"/>
        <v>1</v>
      </c>
    </row>
    <row r="53" spans="1:28">
      <c r="A53" s="139" t="s">
        <v>129</v>
      </c>
      <c r="B53" s="139" t="s">
        <v>130</v>
      </c>
      <c r="C53" s="139"/>
      <c r="D53" s="139"/>
      <c r="E53" s="139"/>
      <c r="F53" s="139"/>
      <c r="G53" s="139">
        <v>1</v>
      </c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>
        <f t="shared" si="0"/>
        <v>1</v>
      </c>
    </row>
    <row r="54" spans="1:28">
      <c r="A54" s="139" t="s">
        <v>131</v>
      </c>
      <c r="B54" s="139" t="s">
        <v>132</v>
      </c>
      <c r="C54" s="139"/>
      <c r="D54" s="139"/>
      <c r="E54" s="139"/>
      <c r="F54" s="139"/>
      <c r="G54" s="139">
        <v>1</v>
      </c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>
        <f t="shared" si="0"/>
        <v>1</v>
      </c>
    </row>
    <row r="55" spans="1:28">
      <c r="A55" s="139" t="s">
        <v>133</v>
      </c>
      <c r="B55" s="141" t="s">
        <v>134</v>
      </c>
      <c r="C55" s="141"/>
      <c r="D55" s="141"/>
      <c r="E55" s="141"/>
      <c r="F55" s="141"/>
      <c r="G55" s="141">
        <v>1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39">
        <f t="shared" si="0"/>
        <v>1</v>
      </c>
    </row>
    <row r="56" spans="1:28">
      <c r="A56" s="147" t="s">
        <v>135</v>
      </c>
      <c r="B56" s="140" t="s">
        <v>136</v>
      </c>
      <c r="C56" s="139"/>
      <c r="D56" s="139"/>
      <c r="E56" s="140"/>
      <c r="F56" s="139"/>
      <c r="G56" s="139">
        <v>2</v>
      </c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>
        <f t="shared" si="0"/>
        <v>2</v>
      </c>
    </row>
    <row r="57" spans="1:28">
      <c r="A57" s="147" t="s">
        <v>137</v>
      </c>
      <c r="B57" s="140"/>
      <c r="C57" s="139"/>
      <c r="D57" s="139"/>
      <c r="E57" s="140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>
        <f t="shared" si="0"/>
        <v>0</v>
      </c>
    </row>
    <row r="58" spans="1:28">
      <c r="A58" s="147" t="s">
        <v>138</v>
      </c>
      <c r="B58" s="140" t="s">
        <v>139</v>
      </c>
      <c r="C58" s="139"/>
      <c r="D58" s="139"/>
      <c r="E58" s="140"/>
      <c r="F58" s="139"/>
      <c r="G58" s="139">
        <v>1</v>
      </c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>
        <f t="shared" si="0"/>
        <v>1</v>
      </c>
    </row>
    <row r="59" spans="1:28">
      <c r="A59" s="147" t="s">
        <v>140</v>
      </c>
      <c r="B59" s="140" t="s">
        <v>141</v>
      </c>
      <c r="C59" s="139"/>
      <c r="D59" s="139"/>
      <c r="E59" s="140"/>
      <c r="F59" s="139"/>
      <c r="G59" s="139"/>
      <c r="H59" s="139">
        <v>1</v>
      </c>
      <c r="I59" s="139">
        <v>1</v>
      </c>
      <c r="J59" s="139">
        <v>1</v>
      </c>
      <c r="K59" s="139">
        <v>1</v>
      </c>
      <c r="L59" s="139">
        <v>1</v>
      </c>
      <c r="M59" s="139">
        <v>1</v>
      </c>
      <c r="N59" s="139">
        <v>1</v>
      </c>
      <c r="O59" s="139">
        <v>1</v>
      </c>
      <c r="P59" s="139">
        <v>1</v>
      </c>
      <c r="Q59" s="139">
        <v>1</v>
      </c>
      <c r="R59" s="139">
        <v>1</v>
      </c>
      <c r="S59" s="139">
        <v>1</v>
      </c>
      <c r="T59" s="139">
        <v>1</v>
      </c>
      <c r="U59" s="139">
        <v>1</v>
      </c>
      <c r="V59" s="139">
        <v>1</v>
      </c>
      <c r="W59" s="139">
        <v>1</v>
      </c>
      <c r="X59" s="139">
        <v>1</v>
      </c>
      <c r="Y59" s="139">
        <v>1</v>
      </c>
      <c r="Z59" s="139">
        <v>1</v>
      </c>
      <c r="AA59" s="139"/>
      <c r="AB59" s="139">
        <f t="shared" si="0"/>
        <v>19</v>
      </c>
    </row>
    <row r="60" spans="1:28">
      <c r="A60" s="147" t="s">
        <v>142</v>
      </c>
      <c r="B60" s="140" t="s">
        <v>143</v>
      </c>
      <c r="C60" s="139"/>
      <c r="D60" s="139"/>
      <c r="E60" s="140"/>
      <c r="F60" s="139"/>
      <c r="G60" s="139"/>
      <c r="H60" s="139">
        <v>1</v>
      </c>
      <c r="I60" s="139">
        <v>1</v>
      </c>
      <c r="J60" s="139">
        <v>1</v>
      </c>
      <c r="K60" s="139">
        <v>1</v>
      </c>
      <c r="L60" s="139">
        <v>1</v>
      </c>
      <c r="M60" s="139">
        <v>1</v>
      </c>
      <c r="N60" s="139">
        <v>1</v>
      </c>
      <c r="O60" s="139">
        <v>1</v>
      </c>
      <c r="P60" s="139">
        <v>1</v>
      </c>
      <c r="Q60" s="139">
        <v>1</v>
      </c>
      <c r="R60" s="139">
        <v>1</v>
      </c>
      <c r="S60" s="139">
        <v>1</v>
      </c>
      <c r="T60" s="139">
        <v>1</v>
      </c>
      <c r="U60" s="139">
        <v>1</v>
      </c>
      <c r="V60" s="139">
        <v>1</v>
      </c>
      <c r="W60" s="139">
        <v>1</v>
      </c>
      <c r="X60" s="139">
        <v>1</v>
      </c>
      <c r="Y60" s="139">
        <v>1</v>
      </c>
      <c r="Z60" s="139">
        <v>1</v>
      </c>
      <c r="AA60" s="139"/>
      <c r="AB60" s="139">
        <f t="shared" si="0"/>
        <v>19</v>
      </c>
    </row>
    <row r="61" spans="1:28">
      <c r="A61" s="147" t="s">
        <v>144</v>
      </c>
      <c r="B61" s="140" t="s">
        <v>145</v>
      </c>
      <c r="C61" s="139"/>
      <c r="D61" s="139"/>
      <c r="E61" s="140"/>
      <c r="F61" s="139"/>
      <c r="G61" s="139"/>
      <c r="H61" s="139">
        <v>4</v>
      </c>
      <c r="I61" s="139">
        <v>4</v>
      </c>
      <c r="J61" s="139">
        <v>4</v>
      </c>
      <c r="K61" s="139">
        <v>4</v>
      </c>
      <c r="L61" s="139">
        <v>4</v>
      </c>
      <c r="M61" s="139">
        <v>4</v>
      </c>
      <c r="N61" s="139">
        <v>4</v>
      </c>
      <c r="O61" s="139">
        <v>4</v>
      </c>
      <c r="P61" s="139">
        <v>4</v>
      </c>
      <c r="Q61" s="139">
        <v>4</v>
      </c>
      <c r="R61" s="139">
        <v>4</v>
      </c>
      <c r="S61" s="139">
        <v>4</v>
      </c>
      <c r="T61" s="139">
        <v>4</v>
      </c>
      <c r="U61" s="139">
        <v>4</v>
      </c>
      <c r="V61" s="139">
        <v>4</v>
      </c>
      <c r="W61" s="139">
        <v>4</v>
      </c>
      <c r="X61" s="139">
        <v>4</v>
      </c>
      <c r="Y61" s="139">
        <v>4</v>
      </c>
      <c r="Z61" s="139">
        <v>4</v>
      </c>
      <c r="AA61" s="139"/>
      <c r="AB61" s="139">
        <f t="shared" si="0"/>
        <v>76</v>
      </c>
    </row>
    <row r="62" spans="1:28">
      <c r="A62" s="147" t="s">
        <v>146</v>
      </c>
      <c r="B62" s="140" t="s">
        <v>147</v>
      </c>
      <c r="C62" s="139"/>
      <c r="D62" s="139"/>
      <c r="E62" s="140"/>
      <c r="F62" s="139"/>
      <c r="G62" s="139"/>
      <c r="H62" s="139">
        <v>3</v>
      </c>
      <c r="I62" s="139">
        <v>3</v>
      </c>
      <c r="J62" s="139">
        <v>3</v>
      </c>
      <c r="K62" s="139">
        <v>3</v>
      </c>
      <c r="L62" s="139">
        <v>3</v>
      </c>
      <c r="M62" s="139">
        <v>3</v>
      </c>
      <c r="N62" s="139">
        <v>3</v>
      </c>
      <c r="O62" s="139">
        <v>3</v>
      </c>
      <c r="P62" s="139">
        <v>3</v>
      </c>
      <c r="Q62" s="139">
        <v>3</v>
      </c>
      <c r="R62" s="139">
        <v>3</v>
      </c>
      <c r="S62" s="139">
        <v>3</v>
      </c>
      <c r="T62" s="139">
        <v>3</v>
      </c>
      <c r="U62" s="139">
        <v>3</v>
      </c>
      <c r="V62" s="139">
        <v>3</v>
      </c>
      <c r="W62" s="139">
        <v>3</v>
      </c>
      <c r="X62" s="139">
        <v>3</v>
      </c>
      <c r="Y62" s="139">
        <v>3</v>
      </c>
      <c r="Z62" s="139">
        <v>3</v>
      </c>
      <c r="AA62" s="139"/>
      <c r="AB62" s="139">
        <f t="shared" si="0"/>
        <v>57</v>
      </c>
    </row>
    <row r="63" spans="1:28">
      <c r="A63" s="147" t="s">
        <v>148</v>
      </c>
      <c r="B63" s="140" t="s">
        <v>149</v>
      </c>
      <c r="C63" s="139"/>
      <c r="D63" s="139"/>
      <c r="E63" s="140"/>
      <c r="F63" s="139"/>
      <c r="G63" s="139"/>
      <c r="H63" s="139">
        <v>6</v>
      </c>
      <c r="I63" s="139">
        <v>6</v>
      </c>
      <c r="J63" s="139">
        <v>6</v>
      </c>
      <c r="K63" s="139">
        <v>6</v>
      </c>
      <c r="L63" s="139">
        <v>6</v>
      </c>
      <c r="M63" s="139">
        <v>6</v>
      </c>
      <c r="N63" s="139">
        <v>6</v>
      </c>
      <c r="O63" s="139">
        <v>6</v>
      </c>
      <c r="P63" s="139">
        <v>6</v>
      </c>
      <c r="Q63" s="139">
        <v>6</v>
      </c>
      <c r="R63" s="139">
        <v>6</v>
      </c>
      <c r="S63" s="139">
        <v>6</v>
      </c>
      <c r="T63" s="139">
        <v>6</v>
      </c>
      <c r="U63" s="139">
        <v>6</v>
      </c>
      <c r="V63" s="139">
        <v>6</v>
      </c>
      <c r="W63" s="139">
        <v>6</v>
      </c>
      <c r="X63" s="139">
        <v>6</v>
      </c>
      <c r="Y63" s="139">
        <v>6</v>
      </c>
      <c r="Z63" s="139">
        <v>6</v>
      </c>
      <c r="AA63" s="139"/>
      <c r="AB63" s="139">
        <f t="shared" si="0"/>
        <v>114</v>
      </c>
    </row>
    <row r="64" spans="1:28">
      <c r="A64" s="147" t="s">
        <v>150</v>
      </c>
      <c r="B64" s="140" t="s">
        <v>151</v>
      </c>
      <c r="C64" s="139"/>
      <c r="D64" s="139"/>
      <c r="E64" s="140"/>
      <c r="F64" s="139"/>
      <c r="G64" s="139"/>
      <c r="H64" s="139">
        <v>6</v>
      </c>
      <c r="I64" s="139">
        <v>6</v>
      </c>
      <c r="J64" s="139">
        <v>6</v>
      </c>
      <c r="K64" s="139">
        <v>6</v>
      </c>
      <c r="L64" s="139">
        <v>6</v>
      </c>
      <c r="M64" s="139">
        <v>6</v>
      </c>
      <c r="N64" s="139">
        <v>6</v>
      </c>
      <c r="O64" s="139">
        <v>6</v>
      </c>
      <c r="P64" s="139">
        <v>6</v>
      </c>
      <c r="Q64" s="139">
        <v>6</v>
      </c>
      <c r="R64" s="139">
        <v>6</v>
      </c>
      <c r="S64" s="139">
        <v>6</v>
      </c>
      <c r="T64" s="139">
        <v>6</v>
      </c>
      <c r="U64" s="139">
        <v>6</v>
      </c>
      <c r="V64" s="139">
        <v>6</v>
      </c>
      <c r="W64" s="139">
        <v>6</v>
      </c>
      <c r="X64" s="139">
        <v>6</v>
      </c>
      <c r="Y64" s="139">
        <v>6</v>
      </c>
      <c r="Z64" s="139">
        <v>6</v>
      </c>
      <c r="AA64" s="139"/>
      <c r="AB64" s="139">
        <f t="shared" si="0"/>
        <v>114</v>
      </c>
    </row>
    <row r="65" spans="1:28">
      <c r="A65" s="147" t="s">
        <v>152</v>
      </c>
      <c r="B65" s="139" t="s">
        <v>153</v>
      </c>
      <c r="C65" s="139"/>
      <c r="D65" s="139"/>
      <c r="E65" s="139"/>
      <c r="F65" s="139"/>
      <c r="G65" s="139"/>
      <c r="H65" s="139">
        <v>3</v>
      </c>
      <c r="I65" s="139">
        <v>1</v>
      </c>
      <c r="J65" s="139">
        <v>1</v>
      </c>
      <c r="K65" s="139">
        <v>1</v>
      </c>
      <c r="L65" s="139">
        <v>2</v>
      </c>
      <c r="M65" s="139">
        <v>1</v>
      </c>
      <c r="N65" s="139">
        <v>2</v>
      </c>
      <c r="O65" s="139">
        <v>1</v>
      </c>
      <c r="P65" s="139">
        <v>1</v>
      </c>
      <c r="Q65" s="139">
        <v>1</v>
      </c>
      <c r="R65" s="139">
        <v>1</v>
      </c>
      <c r="S65" s="139">
        <v>1</v>
      </c>
      <c r="T65" s="139">
        <v>1</v>
      </c>
      <c r="U65" s="139">
        <v>1</v>
      </c>
      <c r="V65" s="139">
        <v>1</v>
      </c>
      <c r="W65" s="139">
        <v>1</v>
      </c>
      <c r="X65" s="139">
        <v>1</v>
      </c>
      <c r="Y65" s="139">
        <v>1</v>
      </c>
      <c r="Z65" s="139">
        <v>1</v>
      </c>
      <c r="AA65" s="139"/>
      <c r="AB65" s="139">
        <f t="shared" si="0"/>
        <v>23</v>
      </c>
    </row>
    <row r="66" spans="1:28">
      <c r="A66" s="147" t="s">
        <v>154</v>
      </c>
      <c r="B66" s="139" t="s">
        <v>155</v>
      </c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>
        <f t="shared" si="0"/>
        <v>0</v>
      </c>
    </row>
    <row r="67" spans="1:28">
      <c r="A67" s="147" t="s">
        <v>156</v>
      </c>
      <c r="B67" s="139" t="s">
        <v>157</v>
      </c>
      <c r="C67" s="139"/>
      <c r="D67" s="139"/>
      <c r="E67" s="139"/>
      <c r="F67" s="139"/>
      <c r="G67" s="139"/>
      <c r="H67" s="139">
        <v>1</v>
      </c>
      <c r="I67" s="139">
        <v>1</v>
      </c>
      <c r="J67" s="139">
        <v>1</v>
      </c>
      <c r="K67" s="139">
        <v>1</v>
      </c>
      <c r="L67" s="139">
        <v>1</v>
      </c>
      <c r="M67" s="139">
        <v>1</v>
      </c>
      <c r="N67" s="139">
        <v>1</v>
      </c>
      <c r="O67" s="139">
        <v>1</v>
      </c>
      <c r="P67" s="139">
        <v>1</v>
      </c>
      <c r="Q67" s="139">
        <v>1</v>
      </c>
      <c r="R67" s="139">
        <v>1</v>
      </c>
      <c r="S67" s="139">
        <v>1</v>
      </c>
      <c r="T67" s="139">
        <v>1</v>
      </c>
      <c r="U67" s="139">
        <v>1</v>
      </c>
      <c r="V67" s="139">
        <v>1</v>
      </c>
      <c r="W67" s="139">
        <v>1</v>
      </c>
      <c r="X67" s="139">
        <v>1</v>
      </c>
      <c r="Y67" s="139">
        <v>1</v>
      </c>
      <c r="Z67" s="139">
        <v>1</v>
      </c>
      <c r="AA67" s="139"/>
      <c r="AB67" s="139">
        <f t="shared" si="0"/>
        <v>19</v>
      </c>
    </row>
    <row r="68" spans="1:28">
      <c r="A68" s="147" t="s">
        <v>158</v>
      </c>
      <c r="B68" s="140" t="s">
        <v>159</v>
      </c>
      <c r="C68" s="139"/>
      <c r="D68" s="139"/>
      <c r="E68" s="139"/>
      <c r="F68" s="139"/>
      <c r="G68" s="139"/>
      <c r="H68" s="139">
        <v>2</v>
      </c>
      <c r="I68" s="139">
        <v>2</v>
      </c>
      <c r="J68" s="139">
        <v>2</v>
      </c>
      <c r="K68" s="139">
        <v>2</v>
      </c>
      <c r="L68" s="139">
        <v>2</v>
      </c>
      <c r="M68" s="139">
        <v>2</v>
      </c>
      <c r="N68" s="139">
        <v>2</v>
      </c>
      <c r="O68" s="139">
        <v>2</v>
      </c>
      <c r="P68" s="139">
        <v>2</v>
      </c>
      <c r="Q68" s="139">
        <v>2</v>
      </c>
      <c r="R68" s="139">
        <v>2</v>
      </c>
      <c r="S68" s="139">
        <v>2</v>
      </c>
      <c r="T68" s="139">
        <v>2</v>
      </c>
      <c r="U68" s="139">
        <v>2</v>
      </c>
      <c r="V68" s="139">
        <v>2</v>
      </c>
      <c r="W68" s="139">
        <v>2</v>
      </c>
      <c r="X68" s="139">
        <v>2</v>
      </c>
      <c r="Y68" s="139">
        <v>2</v>
      </c>
      <c r="Z68" s="139">
        <v>2</v>
      </c>
      <c r="AA68" s="139"/>
      <c r="AB68" s="139">
        <f t="shared" ref="AB68:AB91" si="1">SUM(E68:AA68)</f>
        <v>38</v>
      </c>
    </row>
    <row r="69" spans="1:28">
      <c r="A69" s="147" t="s">
        <v>160</v>
      </c>
      <c r="B69" s="139" t="s">
        <v>161</v>
      </c>
      <c r="C69" s="139"/>
      <c r="D69" s="139"/>
      <c r="E69" s="139"/>
      <c r="F69" s="139"/>
      <c r="G69" s="139"/>
      <c r="H69" s="139">
        <v>2</v>
      </c>
      <c r="I69" s="139">
        <v>1</v>
      </c>
      <c r="J69" s="139">
        <v>1</v>
      </c>
      <c r="K69" s="139">
        <v>1</v>
      </c>
      <c r="L69" s="139">
        <v>1</v>
      </c>
      <c r="M69" s="139">
        <v>1</v>
      </c>
      <c r="N69" s="139">
        <v>1</v>
      </c>
      <c r="O69" s="139">
        <v>1</v>
      </c>
      <c r="P69" s="139">
        <v>1</v>
      </c>
      <c r="Q69" s="139">
        <v>1</v>
      </c>
      <c r="R69" s="139">
        <v>1</v>
      </c>
      <c r="S69" s="139">
        <v>1</v>
      </c>
      <c r="T69" s="139">
        <v>1</v>
      </c>
      <c r="U69" s="139">
        <v>1</v>
      </c>
      <c r="V69" s="139">
        <v>1</v>
      </c>
      <c r="W69" s="139">
        <v>1</v>
      </c>
      <c r="X69" s="139">
        <v>1</v>
      </c>
      <c r="Y69" s="139">
        <v>1</v>
      </c>
      <c r="Z69" s="139">
        <v>1</v>
      </c>
      <c r="AA69" s="139"/>
      <c r="AB69" s="139">
        <f t="shared" si="1"/>
        <v>20</v>
      </c>
    </row>
    <row r="70" spans="1:28">
      <c r="A70" s="147" t="s">
        <v>162</v>
      </c>
      <c r="B70" s="139" t="s">
        <v>163</v>
      </c>
      <c r="C70" s="139"/>
      <c r="D70" s="139"/>
      <c r="E70" s="139"/>
      <c r="F70" s="139"/>
      <c r="G70" s="139"/>
      <c r="H70" s="139">
        <v>2</v>
      </c>
      <c r="I70" s="139">
        <v>2</v>
      </c>
      <c r="J70" s="139">
        <v>2</v>
      </c>
      <c r="K70" s="139">
        <v>2</v>
      </c>
      <c r="L70" s="139">
        <v>2</v>
      </c>
      <c r="M70" s="139">
        <v>2</v>
      </c>
      <c r="N70" s="139">
        <v>2</v>
      </c>
      <c r="O70" s="139">
        <v>2</v>
      </c>
      <c r="P70" s="139">
        <v>2</v>
      </c>
      <c r="Q70" s="139">
        <v>2</v>
      </c>
      <c r="R70" s="139">
        <v>2</v>
      </c>
      <c r="S70" s="139">
        <v>2</v>
      </c>
      <c r="T70" s="139">
        <v>2</v>
      </c>
      <c r="U70" s="139">
        <v>2</v>
      </c>
      <c r="V70" s="139">
        <v>2</v>
      </c>
      <c r="W70" s="139">
        <v>2</v>
      </c>
      <c r="X70" s="139">
        <v>2</v>
      </c>
      <c r="Y70" s="139">
        <v>2</v>
      </c>
      <c r="Z70" s="139">
        <v>2</v>
      </c>
      <c r="AA70" s="139"/>
      <c r="AB70" s="139">
        <f t="shared" si="1"/>
        <v>38</v>
      </c>
    </row>
    <row r="71" spans="1:28">
      <c r="A71" s="147" t="s">
        <v>164</v>
      </c>
      <c r="B71" s="140" t="s">
        <v>165</v>
      </c>
      <c r="C71" s="139"/>
      <c r="D71" s="139"/>
      <c r="E71" s="139"/>
      <c r="F71" s="139"/>
      <c r="G71" s="139"/>
      <c r="H71" s="139">
        <v>1</v>
      </c>
      <c r="I71" s="139">
        <v>1</v>
      </c>
      <c r="J71" s="139">
        <v>1</v>
      </c>
      <c r="K71" s="139">
        <v>1</v>
      </c>
      <c r="L71" s="139">
        <v>1</v>
      </c>
      <c r="M71" s="139">
        <v>1</v>
      </c>
      <c r="N71" s="139">
        <v>1</v>
      </c>
      <c r="O71" s="139">
        <v>1</v>
      </c>
      <c r="P71" s="139">
        <v>1</v>
      </c>
      <c r="Q71" s="139">
        <v>1</v>
      </c>
      <c r="R71" s="139">
        <v>1</v>
      </c>
      <c r="S71" s="139">
        <v>1</v>
      </c>
      <c r="T71" s="139">
        <v>1</v>
      </c>
      <c r="U71" s="139">
        <v>1</v>
      </c>
      <c r="V71" s="139">
        <v>1</v>
      </c>
      <c r="W71" s="139">
        <v>1</v>
      </c>
      <c r="X71" s="139">
        <v>1</v>
      </c>
      <c r="Y71" s="139">
        <v>1</v>
      </c>
      <c r="Z71" s="139">
        <v>1</v>
      </c>
      <c r="AA71" s="139"/>
      <c r="AB71" s="139">
        <f t="shared" si="1"/>
        <v>19</v>
      </c>
    </row>
    <row r="72" spans="1:28">
      <c r="A72" s="147" t="s">
        <v>166</v>
      </c>
      <c r="B72" s="139" t="s">
        <v>167</v>
      </c>
      <c r="C72" s="139"/>
      <c r="D72" s="139"/>
      <c r="E72" s="139"/>
      <c r="F72" s="139"/>
      <c r="G72" s="139"/>
      <c r="H72" s="139">
        <v>1</v>
      </c>
      <c r="I72" s="139">
        <v>1</v>
      </c>
      <c r="J72" s="139">
        <v>1</v>
      </c>
      <c r="K72" s="139">
        <v>1</v>
      </c>
      <c r="L72" s="139">
        <v>1</v>
      </c>
      <c r="M72" s="139">
        <v>1</v>
      </c>
      <c r="N72" s="139">
        <v>1</v>
      </c>
      <c r="O72" s="139">
        <v>1</v>
      </c>
      <c r="P72" s="139">
        <v>1</v>
      </c>
      <c r="Q72" s="139">
        <v>1</v>
      </c>
      <c r="R72" s="139">
        <v>1</v>
      </c>
      <c r="S72" s="139">
        <v>1</v>
      </c>
      <c r="T72" s="139">
        <v>1</v>
      </c>
      <c r="U72" s="139">
        <v>1</v>
      </c>
      <c r="V72" s="139">
        <v>1</v>
      </c>
      <c r="W72" s="139">
        <v>1</v>
      </c>
      <c r="X72" s="139">
        <v>1</v>
      </c>
      <c r="Y72" s="139">
        <v>1</v>
      </c>
      <c r="Z72" s="139">
        <v>1</v>
      </c>
      <c r="AA72" s="139"/>
      <c r="AB72" s="139">
        <f t="shared" si="1"/>
        <v>19</v>
      </c>
    </row>
    <row r="73" spans="1:28">
      <c r="A73" s="147" t="s">
        <v>168</v>
      </c>
      <c r="B73" s="139" t="s">
        <v>169</v>
      </c>
      <c r="C73" s="139"/>
      <c r="D73" s="139"/>
      <c r="E73" s="139"/>
      <c r="F73" s="139"/>
      <c r="G73" s="139"/>
      <c r="H73" s="139">
        <v>2</v>
      </c>
      <c r="I73" s="139">
        <v>2</v>
      </c>
      <c r="J73" s="139">
        <v>2</v>
      </c>
      <c r="K73" s="139">
        <v>2</v>
      </c>
      <c r="L73" s="139">
        <v>2</v>
      </c>
      <c r="M73" s="139">
        <v>2</v>
      </c>
      <c r="N73" s="139">
        <v>2</v>
      </c>
      <c r="O73" s="139">
        <v>2</v>
      </c>
      <c r="P73" s="139">
        <v>2</v>
      </c>
      <c r="Q73" s="139">
        <v>2</v>
      </c>
      <c r="R73" s="139">
        <v>2</v>
      </c>
      <c r="S73" s="139">
        <v>2</v>
      </c>
      <c r="T73" s="139">
        <v>2</v>
      </c>
      <c r="U73" s="139">
        <v>2</v>
      </c>
      <c r="V73" s="139">
        <v>2</v>
      </c>
      <c r="W73" s="139">
        <v>2</v>
      </c>
      <c r="X73" s="139">
        <v>2</v>
      </c>
      <c r="Y73" s="139">
        <v>2</v>
      </c>
      <c r="Z73" s="139">
        <v>2</v>
      </c>
      <c r="AA73" s="139"/>
      <c r="AB73" s="139">
        <f t="shared" si="1"/>
        <v>38</v>
      </c>
    </row>
    <row r="74" spans="1:28">
      <c r="A74" s="147" t="s">
        <v>170</v>
      </c>
      <c r="B74" s="139" t="s">
        <v>171</v>
      </c>
      <c r="C74" s="139"/>
      <c r="D74" s="139"/>
      <c r="E74" s="139"/>
      <c r="F74" s="139"/>
      <c r="G74" s="139"/>
      <c r="H74" s="139">
        <v>1</v>
      </c>
      <c r="I74" s="139">
        <v>1</v>
      </c>
      <c r="J74" s="139">
        <v>1</v>
      </c>
      <c r="K74" s="139">
        <v>1</v>
      </c>
      <c r="L74" s="139">
        <v>1</v>
      </c>
      <c r="M74" s="139">
        <v>1</v>
      </c>
      <c r="N74" s="139">
        <v>1</v>
      </c>
      <c r="O74" s="139">
        <v>1</v>
      </c>
      <c r="P74" s="139">
        <v>1</v>
      </c>
      <c r="Q74" s="139">
        <v>1</v>
      </c>
      <c r="R74" s="139">
        <v>1</v>
      </c>
      <c r="S74" s="139">
        <v>1</v>
      </c>
      <c r="T74" s="139">
        <v>1</v>
      </c>
      <c r="U74" s="139">
        <v>1</v>
      </c>
      <c r="V74" s="139">
        <v>1</v>
      </c>
      <c r="W74" s="139">
        <v>1</v>
      </c>
      <c r="X74" s="139">
        <v>1</v>
      </c>
      <c r="Y74" s="139">
        <v>1</v>
      </c>
      <c r="Z74" s="139">
        <v>1</v>
      </c>
      <c r="AA74" s="139"/>
      <c r="AB74" s="139">
        <f t="shared" si="1"/>
        <v>19</v>
      </c>
    </row>
    <row r="75" spans="1:28">
      <c r="A75" s="139" t="s">
        <v>172</v>
      </c>
      <c r="B75" s="139" t="s">
        <v>173</v>
      </c>
      <c r="C75" s="139"/>
      <c r="D75" s="139"/>
      <c r="E75" s="139"/>
      <c r="F75" s="139"/>
      <c r="G75" s="139"/>
      <c r="H75" s="139">
        <v>1</v>
      </c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>
        <f t="shared" si="1"/>
        <v>1</v>
      </c>
    </row>
    <row r="76" spans="1:28">
      <c r="A76" s="139" t="s">
        <v>174</v>
      </c>
      <c r="B76" s="139" t="s">
        <v>175</v>
      </c>
      <c r="C76" s="139"/>
      <c r="D76" s="139"/>
      <c r="E76" s="139"/>
      <c r="F76" s="139"/>
      <c r="G76" s="139"/>
      <c r="H76" s="139">
        <v>1</v>
      </c>
      <c r="I76" s="139">
        <v>1</v>
      </c>
      <c r="J76" s="139">
        <v>1</v>
      </c>
      <c r="K76" s="139">
        <v>1</v>
      </c>
      <c r="L76" s="139">
        <v>1</v>
      </c>
      <c r="M76" s="139">
        <v>1</v>
      </c>
      <c r="N76" s="139">
        <v>1</v>
      </c>
      <c r="O76" s="139">
        <v>1</v>
      </c>
      <c r="P76" s="139">
        <v>1</v>
      </c>
      <c r="Q76" s="139">
        <v>1</v>
      </c>
      <c r="R76" s="139">
        <v>1</v>
      </c>
      <c r="S76" s="139">
        <v>1</v>
      </c>
      <c r="T76" s="139">
        <v>1</v>
      </c>
      <c r="U76" s="139">
        <v>1</v>
      </c>
      <c r="V76" s="139">
        <v>1</v>
      </c>
      <c r="W76" s="139">
        <v>1</v>
      </c>
      <c r="X76" s="139">
        <v>1</v>
      </c>
      <c r="Y76" s="139">
        <v>1</v>
      </c>
      <c r="Z76" s="139">
        <v>1</v>
      </c>
      <c r="AA76" s="139"/>
      <c r="AB76" s="139">
        <f t="shared" si="1"/>
        <v>19</v>
      </c>
    </row>
    <row r="77" spans="1:28">
      <c r="A77" s="139" t="s">
        <v>176</v>
      </c>
      <c r="B77" s="139" t="s">
        <v>177</v>
      </c>
      <c r="C77" s="139"/>
      <c r="D77" s="139"/>
      <c r="E77" s="139"/>
      <c r="F77" s="139"/>
      <c r="G77" s="139"/>
      <c r="H77" s="139">
        <v>1</v>
      </c>
      <c r="I77" s="139">
        <v>1</v>
      </c>
      <c r="J77" s="139">
        <v>1</v>
      </c>
      <c r="K77" s="139">
        <v>1</v>
      </c>
      <c r="L77" s="139">
        <v>1</v>
      </c>
      <c r="M77" s="139">
        <v>1</v>
      </c>
      <c r="N77" s="139">
        <v>1</v>
      </c>
      <c r="O77" s="139">
        <v>1</v>
      </c>
      <c r="P77" s="139">
        <v>1</v>
      </c>
      <c r="Q77" s="139">
        <v>1</v>
      </c>
      <c r="R77" s="139">
        <v>1</v>
      </c>
      <c r="S77" s="139">
        <v>1</v>
      </c>
      <c r="T77" s="139">
        <v>1</v>
      </c>
      <c r="U77" s="139">
        <v>1</v>
      </c>
      <c r="V77" s="139">
        <v>1</v>
      </c>
      <c r="W77" s="139">
        <v>1</v>
      </c>
      <c r="X77" s="139">
        <v>1</v>
      </c>
      <c r="Y77" s="139">
        <v>1</v>
      </c>
      <c r="Z77" s="139">
        <v>1</v>
      </c>
      <c r="AA77" s="139"/>
      <c r="AB77" s="139">
        <f t="shared" si="1"/>
        <v>19</v>
      </c>
    </row>
    <row r="78" spans="1:28">
      <c r="A78" s="139" t="s">
        <v>178</v>
      </c>
      <c r="B78" s="139" t="s">
        <v>179</v>
      </c>
      <c r="C78" s="139"/>
      <c r="D78" s="139"/>
      <c r="E78" s="139"/>
      <c r="F78" s="139"/>
      <c r="G78" s="139"/>
      <c r="H78" s="139">
        <v>1</v>
      </c>
      <c r="I78" s="139">
        <v>1</v>
      </c>
      <c r="J78" s="139">
        <v>1</v>
      </c>
      <c r="K78" s="139">
        <v>1</v>
      </c>
      <c r="L78" s="139">
        <v>1</v>
      </c>
      <c r="M78" s="139">
        <v>1</v>
      </c>
      <c r="N78" s="139">
        <v>1</v>
      </c>
      <c r="O78" s="139">
        <v>1</v>
      </c>
      <c r="P78" s="139">
        <v>1</v>
      </c>
      <c r="Q78" s="139">
        <v>1</v>
      </c>
      <c r="R78" s="139">
        <v>1</v>
      </c>
      <c r="S78" s="139">
        <v>1</v>
      </c>
      <c r="T78" s="139">
        <v>1</v>
      </c>
      <c r="U78" s="139">
        <v>1</v>
      </c>
      <c r="V78" s="139">
        <v>1</v>
      </c>
      <c r="W78" s="139">
        <v>1</v>
      </c>
      <c r="X78" s="139">
        <v>1</v>
      </c>
      <c r="Y78" s="139">
        <v>1</v>
      </c>
      <c r="Z78" s="139">
        <v>1</v>
      </c>
      <c r="AA78" s="139"/>
      <c r="AB78" s="139">
        <f t="shared" si="1"/>
        <v>19</v>
      </c>
    </row>
    <row r="79" spans="1:28">
      <c r="A79" s="139" t="s">
        <v>180</v>
      </c>
      <c r="B79" s="139" t="s">
        <v>181</v>
      </c>
      <c r="C79" s="139"/>
      <c r="D79" s="139"/>
      <c r="E79" s="139"/>
      <c r="F79" s="139"/>
      <c r="G79" s="139"/>
      <c r="H79" s="139">
        <v>1</v>
      </c>
      <c r="I79" s="139">
        <v>1</v>
      </c>
      <c r="J79" s="139">
        <v>1</v>
      </c>
      <c r="K79" s="139">
        <v>1</v>
      </c>
      <c r="L79" s="139">
        <v>1</v>
      </c>
      <c r="M79" s="139">
        <v>1</v>
      </c>
      <c r="N79" s="139">
        <v>1</v>
      </c>
      <c r="O79" s="139">
        <v>1</v>
      </c>
      <c r="P79" s="139">
        <v>1</v>
      </c>
      <c r="Q79" s="139">
        <v>1</v>
      </c>
      <c r="R79" s="139">
        <v>1</v>
      </c>
      <c r="S79" s="139">
        <v>1</v>
      </c>
      <c r="T79" s="139">
        <v>1</v>
      </c>
      <c r="U79" s="139">
        <v>1</v>
      </c>
      <c r="V79" s="139">
        <v>1</v>
      </c>
      <c r="W79" s="139">
        <v>1</v>
      </c>
      <c r="X79" s="139">
        <v>1</v>
      </c>
      <c r="Y79" s="139">
        <v>1</v>
      </c>
      <c r="Z79" s="139">
        <v>1</v>
      </c>
      <c r="AA79" s="139"/>
      <c r="AB79" s="139">
        <f t="shared" si="1"/>
        <v>19</v>
      </c>
    </row>
    <row r="80" spans="1:28">
      <c r="A80" s="139" t="s">
        <v>182</v>
      </c>
      <c r="B80" s="139" t="s">
        <v>183</v>
      </c>
      <c r="C80" s="139"/>
      <c r="D80" s="139"/>
      <c r="E80" s="139"/>
      <c r="F80" s="139"/>
      <c r="G80" s="139"/>
      <c r="H80" s="139">
        <v>1</v>
      </c>
      <c r="I80" s="139">
        <v>1</v>
      </c>
      <c r="J80" s="139">
        <v>1</v>
      </c>
      <c r="K80" s="139">
        <v>1</v>
      </c>
      <c r="L80" s="139">
        <v>1</v>
      </c>
      <c r="M80" s="139">
        <v>1</v>
      </c>
      <c r="N80" s="139">
        <v>1</v>
      </c>
      <c r="O80" s="139">
        <v>1</v>
      </c>
      <c r="P80" s="139">
        <v>1</v>
      </c>
      <c r="Q80" s="139">
        <v>1</v>
      </c>
      <c r="R80" s="139">
        <v>1</v>
      </c>
      <c r="S80" s="139">
        <v>1</v>
      </c>
      <c r="T80" s="139">
        <v>1</v>
      </c>
      <c r="U80" s="139">
        <v>1</v>
      </c>
      <c r="V80" s="139">
        <v>1</v>
      </c>
      <c r="W80" s="139">
        <v>1</v>
      </c>
      <c r="X80" s="139">
        <v>1</v>
      </c>
      <c r="Y80" s="139">
        <v>1</v>
      </c>
      <c r="Z80" s="139">
        <v>1</v>
      </c>
      <c r="AA80" s="139"/>
      <c r="AB80" s="139">
        <f t="shared" si="1"/>
        <v>19</v>
      </c>
    </row>
    <row r="81" spans="1:28">
      <c r="A81" s="139" t="s">
        <v>184</v>
      </c>
      <c r="B81" s="139" t="s">
        <v>185</v>
      </c>
      <c r="C81" s="139"/>
      <c r="D81" s="139"/>
      <c r="E81" s="139"/>
      <c r="F81" s="139"/>
      <c r="G81" s="139"/>
      <c r="H81" s="139"/>
      <c r="I81" s="139">
        <v>2</v>
      </c>
      <c r="J81" s="139">
        <v>2</v>
      </c>
      <c r="K81" s="139">
        <v>2</v>
      </c>
      <c r="L81" s="139">
        <v>1</v>
      </c>
      <c r="M81" s="139">
        <v>2</v>
      </c>
      <c r="N81" s="139">
        <v>1</v>
      </c>
      <c r="O81" s="139">
        <v>2</v>
      </c>
      <c r="P81" s="139">
        <v>2</v>
      </c>
      <c r="Q81" s="139">
        <v>2</v>
      </c>
      <c r="R81" s="139">
        <v>2</v>
      </c>
      <c r="S81" s="139">
        <v>2</v>
      </c>
      <c r="T81" s="139">
        <v>2</v>
      </c>
      <c r="U81" s="139">
        <v>2</v>
      </c>
      <c r="V81" s="139">
        <v>2</v>
      </c>
      <c r="W81" s="139">
        <v>2</v>
      </c>
      <c r="X81" s="139">
        <v>2</v>
      </c>
      <c r="Y81" s="139">
        <v>2</v>
      </c>
      <c r="Z81" s="139">
        <v>2</v>
      </c>
      <c r="AA81" s="139"/>
      <c r="AB81" s="139">
        <f t="shared" si="1"/>
        <v>34</v>
      </c>
    </row>
    <row r="82" spans="1:28">
      <c r="A82" s="139" t="s">
        <v>186</v>
      </c>
      <c r="B82" s="139" t="s">
        <v>187</v>
      </c>
      <c r="C82" s="139"/>
      <c r="D82" s="139"/>
      <c r="E82" s="139"/>
      <c r="F82" s="139"/>
      <c r="G82" s="139"/>
      <c r="H82" s="139"/>
      <c r="I82" s="139">
        <v>1</v>
      </c>
      <c r="J82" s="139">
        <v>1</v>
      </c>
      <c r="K82" s="139">
        <v>1</v>
      </c>
      <c r="L82" s="139">
        <v>1</v>
      </c>
      <c r="M82" s="139">
        <v>1</v>
      </c>
      <c r="N82" s="139">
        <v>1</v>
      </c>
      <c r="O82" s="139">
        <v>1</v>
      </c>
      <c r="P82" s="139">
        <v>1</v>
      </c>
      <c r="Q82" s="139">
        <v>1</v>
      </c>
      <c r="R82" s="139">
        <v>1</v>
      </c>
      <c r="S82" s="139">
        <v>1</v>
      </c>
      <c r="T82" s="139">
        <v>1</v>
      </c>
      <c r="U82" s="139">
        <v>1</v>
      </c>
      <c r="V82" s="139">
        <v>1</v>
      </c>
      <c r="W82" s="139">
        <v>1</v>
      </c>
      <c r="X82" s="139">
        <v>1</v>
      </c>
      <c r="Y82" s="139">
        <v>1</v>
      </c>
      <c r="Z82" s="139">
        <v>1</v>
      </c>
      <c r="AA82" s="139"/>
      <c r="AB82" s="139">
        <f t="shared" si="1"/>
        <v>18</v>
      </c>
    </row>
    <row r="83" spans="1:28">
      <c r="A83" s="139" t="s">
        <v>188</v>
      </c>
      <c r="B83" s="139" t="s">
        <v>189</v>
      </c>
      <c r="C83" s="139"/>
      <c r="D83" s="139"/>
      <c r="E83" s="139"/>
      <c r="F83" s="139"/>
      <c r="G83" s="139">
        <v>1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>
        <f t="shared" si="1"/>
        <v>1</v>
      </c>
    </row>
    <row r="84" spans="1:28">
      <c r="A84" s="139" t="s">
        <v>190</v>
      </c>
      <c r="B84" s="139" t="s">
        <v>191</v>
      </c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>
        <v>2</v>
      </c>
      <c r="AB84" s="139">
        <f t="shared" si="1"/>
        <v>2</v>
      </c>
    </row>
    <row r="85" spans="1:28">
      <c r="A85" s="139" t="s">
        <v>192</v>
      </c>
      <c r="B85" s="140" t="s">
        <v>193</v>
      </c>
      <c r="C85" s="139"/>
      <c r="D85" s="139"/>
      <c r="E85" s="139"/>
      <c r="F85" s="139"/>
      <c r="G85" s="139">
        <v>1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>
        <f t="shared" si="1"/>
        <v>1</v>
      </c>
    </row>
    <row r="86" spans="1:28">
      <c r="A86" s="139" t="s">
        <v>194</v>
      </c>
      <c r="B86" s="144" t="s">
        <v>195</v>
      </c>
      <c r="C86" s="139"/>
      <c r="D86" s="139"/>
      <c r="E86" s="139"/>
      <c r="F86" s="139">
        <v>1</v>
      </c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>
        <f t="shared" si="1"/>
        <v>1</v>
      </c>
    </row>
    <row r="87" spans="1:28">
      <c r="A87" s="139" t="s">
        <v>196</v>
      </c>
      <c r="B87" s="144" t="s">
        <v>155</v>
      </c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>
        <f t="shared" si="1"/>
        <v>0</v>
      </c>
    </row>
    <row r="88" spans="1:28">
      <c r="A88" s="139" t="s">
        <v>197</v>
      </c>
      <c r="B88" s="144" t="s">
        <v>198</v>
      </c>
      <c r="C88" s="139"/>
      <c r="D88" s="139"/>
      <c r="E88" s="139"/>
      <c r="G88" s="139">
        <v>1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>
        <f t="shared" si="1"/>
        <v>1</v>
      </c>
    </row>
    <row r="89" spans="1:28">
      <c r="A89" s="139" t="s">
        <v>199</v>
      </c>
      <c r="B89" s="144" t="s">
        <v>200</v>
      </c>
      <c r="C89" s="139"/>
      <c r="D89" s="139"/>
      <c r="E89" s="139"/>
      <c r="F89" s="139">
        <v>21</v>
      </c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>
        <f t="shared" si="1"/>
        <v>21</v>
      </c>
    </row>
    <row r="90" spans="1:28">
      <c r="A90" s="139" t="s">
        <v>201</v>
      </c>
      <c r="B90" s="144" t="s">
        <v>202</v>
      </c>
      <c r="C90" s="139"/>
      <c r="D90" s="139"/>
      <c r="E90" s="139"/>
      <c r="F90" s="139">
        <v>3</v>
      </c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>
        <f t="shared" si="1"/>
        <v>3</v>
      </c>
    </row>
    <row r="91" spans="1:28">
      <c r="A91" s="139" t="s">
        <v>203</v>
      </c>
      <c r="B91" s="152" t="s">
        <v>204</v>
      </c>
      <c r="C91" s="139"/>
      <c r="D91" s="139"/>
      <c r="E91" s="139">
        <v>1</v>
      </c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>
        <f t="shared" si="1"/>
        <v>1</v>
      </c>
    </row>
    <row r="92" spans="28:28">
      <c r="AB92" s="153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1" topLeftCell="A9" activePane="bottomLeft" state="frozen"/>
      <selection/>
      <selection pane="bottomLeft" activeCell="B12" sqref="B12"/>
    </sheetView>
  </sheetViews>
  <sheetFormatPr defaultColWidth="9" defaultRowHeight="14.25"/>
  <cols>
    <col min="1" max="1" width="6.5" style="3" customWidth="1"/>
    <col min="2" max="2" width="25.3" style="4" customWidth="1"/>
    <col min="3" max="3" width="11.9" style="4" customWidth="1"/>
    <col min="4" max="5" width="7.2" style="4" customWidth="1"/>
    <col min="6" max="6" width="5.7" style="4" customWidth="1"/>
    <col min="7" max="7" width="10.4" style="2" customWidth="1"/>
    <col min="8" max="8" width="15.8" style="5" customWidth="1"/>
    <col min="9" max="9" width="24.375" style="1" customWidth="1"/>
    <col min="10" max="16383" width="9" style="1"/>
    <col min="16384" max="16384" width="9" style="31"/>
  </cols>
  <sheetData>
    <row r="1" s="1" customFormat="1" ht="43" customHeight="1" spans="1:8">
      <c r="A1" s="6" t="s">
        <v>439</v>
      </c>
      <c r="B1" s="6"/>
      <c r="C1" s="6"/>
      <c r="D1" s="6"/>
      <c r="E1" s="6"/>
      <c r="F1" s="6"/>
      <c r="G1" s="6"/>
      <c r="H1" s="7"/>
    </row>
    <row r="2" s="1" customFormat="1" ht="22" customHeight="1" spans="1:8">
      <c r="A2" s="8" t="s">
        <v>1</v>
      </c>
      <c r="B2" s="8" t="s">
        <v>440</v>
      </c>
      <c r="C2" s="8" t="s">
        <v>441</v>
      </c>
      <c r="D2" s="8" t="s">
        <v>442</v>
      </c>
      <c r="E2" s="8"/>
      <c r="F2" s="8"/>
      <c r="G2" s="8"/>
      <c r="H2" s="9" t="s">
        <v>347</v>
      </c>
    </row>
    <row r="3" s="1" customFormat="1" ht="22" customHeight="1" spans="1:8">
      <c r="A3" s="8"/>
      <c r="B3" s="8"/>
      <c r="C3" s="8"/>
      <c r="D3" s="10" t="s">
        <v>3</v>
      </c>
      <c r="E3" s="10" t="s">
        <v>4</v>
      </c>
      <c r="F3" s="10" t="s">
        <v>28</v>
      </c>
      <c r="G3" s="11" t="s">
        <v>443</v>
      </c>
      <c r="H3" s="9"/>
    </row>
    <row r="4" s="1" customFormat="1" ht="46" customHeight="1" spans="1:8">
      <c r="A4" s="8">
        <v>1</v>
      </c>
      <c r="B4" s="47" t="s">
        <v>348</v>
      </c>
      <c r="C4" s="10" t="s">
        <v>444</v>
      </c>
      <c r="D4" s="10">
        <v>1500</v>
      </c>
      <c r="E4" s="10">
        <v>1450</v>
      </c>
      <c r="F4" s="10">
        <v>36</v>
      </c>
      <c r="G4" s="11">
        <f t="shared" ref="G4:G6" si="0">D4*E4*F4/1000000</f>
        <v>78.3</v>
      </c>
      <c r="H4" s="13" t="s">
        <v>445</v>
      </c>
    </row>
    <row r="5" s="1" customFormat="1" ht="22" customHeight="1" spans="1:8">
      <c r="A5" s="8">
        <v>2</v>
      </c>
      <c r="B5" s="47"/>
      <c r="C5" s="10" t="s">
        <v>446</v>
      </c>
      <c r="D5" s="10">
        <v>2700</v>
      </c>
      <c r="E5" s="10">
        <v>1700</v>
      </c>
      <c r="F5" s="10">
        <v>18</v>
      </c>
      <c r="G5" s="11">
        <f t="shared" si="0"/>
        <v>82.62</v>
      </c>
      <c r="H5" s="13" t="s">
        <v>447</v>
      </c>
    </row>
    <row r="6" s="1" customFormat="1" ht="45" customHeight="1" spans="1:8">
      <c r="A6" s="8">
        <v>3</v>
      </c>
      <c r="B6" s="47"/>
      <c r="C6" s="10" t="s">
        <v>448</v>
      </c>
      <c r="D6" s="10">
        <v>5300</v>
      </c>
      <c r="E6" s="10">
        <v>1750</v>
      </c>
      <c r="F6" s="10">
        <v>18</v>
      </c>
      <c r="G6" s="11">
        <f t="shared" si="0"/>
        <v>166.95</v>
      </c>
      <c r="H6" s="13" t="s">
        <v>449</v>
      </c>
    </row>
    <row r="7" s="1" customFormat="1" ht="22" customHeight="1" spans="1:8">
      <c r="A7" s="16" t="s">
        <v>450</v>
      </c>
      <c r="B7" s="16"/>
      <c r="C7" s="17"/>
      <c r="D7" s="17"/>
      <c r="E7" s="17"/>
      <c r="F7" s="17">
        <f>SUM(F4:F6)</f>
        <v>72</v>
      </c>
      <c r="G7" s="17">
        <f>SUM(G4:G6)</f>
        <v>327.87</v>
      </c>
      <c r="H7" s="13"/>
    </row>
    <row r="8" s="1" customFormat="1" ht="22" customHeight="1" spans="1:8">
      <c r="A8" s="8">
        <v>1</v>
      </c>
      <c r="B8" s="12" t="s">
        <v>350</v>
      </c>
      <c r="C8" s="10" t="s">
        <v>451</v>
      </c>
      <c r="D8" s="10">
        <v>900</v>
      </c>
      <c r="E8" s="10">
        <v>1450</v>
      </c>
      <c r="F8" s="10">
        <v>54</v>
      </c>
      <c r="G8" s="11">
        <f t="shared" ref="G8:G10" si="1">D8*E8*F8/1000000</f>
        <v>70.47</v>
      </c>
      <c r="H8" s="13" t="s">
        <v>452</v>
      </c>
    </row>
    <row r="9" s="1" customFormat="1" ht="22" customHeight="1" spans="1:8">
      <c r="A9" s="8">
        <v>2</v>
      </c>
      <c r="B9" s="14"/>
      <c r="C9" s="10" t="s">
        <v>453</v>
      </c>
      <c r="D9" s="10">
        <v>500</v>
      </c>
      <c r="E9" s="10">
        <v>1450</v>
      </c>
      <c r="F9" s="10">
        <v>18</v>
      </c>
      <c r="G9" s="11">
        <f t="shared" si="1"/>
        <v>13.05</v>
      </c>
      <c r="H9" s="13" t="s">
        <v>454</v>
      </c>
    </row>
    <row r="10" s="1" customFormat="1" ht="22" customHeight="1" spans="1:8">
      <c r="A10" s="8">
        <v>3</v>
      </c>
      <c r="B10" s="15"/>
      <c r="C10" s="10" t="s">
        <v>455</v>
      </c>
      <c r="D10" s="10">
        <v>600</v>
      </c>
      <c r="E10" s="10">
        <v>1450</v>
      </c>
      <c r="F10" s="10">
        <v>36</v>
      </c>
      <c r="G10" s="11">
        <f t="shared" si="1"/>
        <v>31.32</v>
      </c>
      <c r="H10" s="13" t="s">
        <v>456</v>
      </c>
    </row>
    <row r="11" s="1" customFormat="1" ht="22" customHeight="1" spans="1:8">
      <c r="A11" s="16" t="s">
        <v>450</v>
      </c>
      <c r="B11" s="16"/>
      <c r="C11" s="17"/>
      <c r="D11" s="17"/>
      <c r="E11" s="17"/>
      <c r="F11" s="17">
        <f>SUM(F8:F10)</f>
        <v>108</v>
      </c>
      <c r="G11" s="17">
        <f>SUM(G8:G10)</f>
        <v>114.84</v>
      </c>
      <c r="H11" s="13"/>
    </row>
    <row r="12" s="1" customFormat="1" ht="48" customHeight="1" spans="1:9">
      <c r="A12" s="8">
        <v>1</v>
      </c>
      <c r="B12" s="25" t="s">
        <v>355</v>
      </c>
      <c r="C12" s="10" t="s">
        <v>457</v>
      </c>
      <c r="D12" s="10">
        <v>1700</v>
      </c>
      <c r="E12" s="10">
        <v>1000</v>
      </c>
      <c r="F12" s="10">
        <v>16</v>
      </c>
      <c r="G12" s="11">
        <f>D12*E12*F12/1000000</f>
        <v>27.2</v>
      </c>
      <c r="H12" s="13" t="s">
        <v>458</v>
      </c>
      <c r="I12" s="27"/>
    </row>
    <row r="13" s="1" customFormat="1" ht="22" customHeight="1" spans="1:8">
      <c r="A13" s="16" t="s">
        <v>450</v>
      </c>
      <c r="B13" s="16"/>
      <c r="C13" s="17"/>
      <c r="D13" s="17"/>
      <c r="E13" s="17"/>
      <c r="F13" s="17">
        <f>SUM(F12:F12)</f>
        <v>16</v>
      </c>
      <c r="G13" s="17">
        <f>SUM(G12:G12)</f>
        <v>27.2</v>
      </c>
      <c r="H13" s="13"/>
    </row>
    <row r="14" s="1" customFormat="1" ht="66" customHeight="1" spans="1:9">
      <c r="A14" s="8">
        <v>1</v>
      </c>
      <c r="B14" s="25" t="s">
        <v>356</v>
      </c>
      <c r="C14" s="10" t="s">
        <v>459</v>
      </c>
      <c r="D14" s="10">
        <v>1300</v>
      </c>
      <c r="E14" s="10">
        <v>2150</v>
      </c>
      <c r="F14" s="10">
        <v>36</v>
      </c>
      <c r="G14" s="11">
        <f>D14*E14*F14/1000000</f>
        <v>100.62</v>
      </c>
      <c r="H14" s="13" t="s">
        <v>460</v>
      </c>
      <c r="I14" s="27"/>
    </row>
    <row r="15" s="1" customFormat="1" ht="22" customHeight="1" spans="1:8">
      <c r="A15" s="16" t="s">
        <v>450</v>
      </c>
      <c r="B15" s="16"/>
      <c r="C15" s="17"/>
      <c r="D15" s="17"/>
      <c r="E15" s="17"/>
      <c r="F15" s="17">
        <f>SUM(F14:F14)</f>
        <v>36</v>
      </c>
      <c r="G15" s="17">
        <f>SUM(G14:G14)</f>
        <v>100.62</v>
      </c>
      <c r="H15" s="13"/>
    </row>
    <row r="16" s="1" customFormat="1" ht="62" customHeight="1" spans="1:8">
      <c r="A16" s="8">
        <v>1</v>
      </c>
      <c r="B16" s="12" t="s">
        <v>357</v>
      </c>
      <c r="C16" s="10" t="s">
        <v>461</v>
      </c>
      <c r="D16" s="10">
        <v>2700</v>
      </c>
      <c r="E16" s="10">
        <v>2350</v>
      </c>
      <c r="F16" s="10">
        <v>36</v>
      </c>
      <c r="G16" s="11">
        <f>D16*E16*F16/1000000</f>
        <v>228.42</v>
      </c>
      <c r="H16" s="13" t="s">
        <v>462</v>
      </c>
    </row>
    <row r="17" s="1" customFormat="1" ht="63" customHeight="1" spans="1:9">
      <c r="A17" s="8">
        <v>2</v>
      </c>
      <c r="B17" s="15"/>
      <c r="C17" s="10" t="s">
        <v>463</v>
      </c>
      <c r="D17" s="10">
        <v>2100</v>
      </c>
      <c r="E17" s="10">
        <v>2350</v>
      </c>
      <c r="F17" s="10">
        <v>36</v>
      </c>
      <c r="G17" s="11">
        <f>D17*E17*F17/1000000</f>
        <v>177.66</v>
      </c>
      <c r="H17" s="13" t="s">
        <v>462</v>
      </c>
      <c r="I17" s="27"/>
    </row>
    <row r="18" s="1" customFormat="1" ht="22" customHeight="1" spans="1:8">
      <c r="A18" s="16" t="s">
        <v>450</v>
      </c>
      <c r="B18" s="16"/>
      <c r="C18" s="17"/>
      <c r="D18" s="17"/>
      <c r="E18" s="17"/>
      <c r="F18" s="17">
        <f>SUM(F16:F17)</f>
        <v>72</v>
      </c>
      <c r="G18" s="17">
        <f>SUM(G16:G17)</f>
        <v>406.08</v>
      </c>
      <c r="H18" s="13"/>
    </row>
    <row r="19" s="1" customFormat="1" ht="22" customHeight="1" spans="1:8">
      <c r="A19" s="16" t="s">
        <v>360</v>
      </c>
      <c r="B19" s="16"/>
      <c r="C19" s="17"/>
      <c r="D19" s="17"/>
      <c r="E19" s="17"/>
      <c r="F19" s="17">
        <f>F7+F11+F13+F15+F18</f>
        <v>304</v>
      </c>
      <c r="G19" s="17">
        <f>G7+G11+G13+G15+G18</f>
        <v>976.61</v>
      </c>
      <c r="H19" s="26"/>
    </row>
    <row r="20" s="1" customFormat="1" spans="1:8">
      <c r="A20" s="3"/>
      <c r="B20" s="4"/>
      <c r="C20" s="4"/>
      <c r="D20" s="4"/>
      <c r="E20" s="4"/>
      <c r="F20" s="4"/>
      <c r="G20" s="2"/>
      <c r="H20" s="5"/>
    </row>
    <row r="21" s="2" customFormat="1" spans="1:8">
      <c r="A21" s="3"/>
      <c r="B21" s="4"/>
      <c r="C21" s="4"/>
      <c r="D21" s="4"/>
      <c r="E21" s="4"/>
      <c r="F21" s="4"/>
      <c r="H21" s="5"/>
    </row>
    <row r="22" s="1" customFormat="1" spans="1:8">
      <c r="A22" s="3"/>
      <c r="B22" s="4"/>
      <c r="C22" s="4"/>
      <c r="D22" s="4"/>
      <c r="E22" s="4"/>
      <c r="F22" s="4"/>
      <c r="G22" s="2"/>
      <c r="H22" s="5"/>
    </row>
    <row r="23" s="1" customFormat="1" spans="1:8">
      <c r="A23" s="3"/>
      <c r="B23" s="4"/>
      <c r="C23" s="4"/>
      <c r="D23" s="4"/>
      <c r="E23" s="4"/>
      <c r="F23" s="4"/>
      <c r="G23" s="2"/>
      <c r="H23" s="5"/>
    </row>
    <row r="25" s="1" customFormat="1" spans="1:8">
      <c r="A25" s="3"/>
      <c r="B25" s="4"/>
      <c r="C25" s="4"/>
      <c r="D25" s="4"/>
      <c r="E25" s="4"/>
      <c r="F25" s="4"/>
      <c r="G25" s="2"/>
      <c r="H25" s="5"/>
    </row>
    <row r="26" s="1" customFormat="1" spans="1:8">
      <c r="A26" s="3"/>
      <c r="B26" s="4"/>
      <c r="C26" s="4"/>
      <c r="D26" s="4"/>
      <c r="E26" s="4"/>
      <c r="F26" s="4"/>
      <c r="G26" s="2"/>
      <c r="H26" s="5"/>
    </row>
    <row r="28" s="1" customFormat="1" spans="1:8">
      <c r="A28" s="3"/>
      <c r="B28" s="4"/>
      <c r="C28" s="4"/>
      <c r="D28" s="4"/>
      <c r="E28" s="4"/>
      <c r="F28" s="4"/>
      <c r="G28" s="2"/>
      <c r="H28" s="5"/>
    </row>
    <row r="32" s="1" customFormat="1" spans="1:8">
      <c r="A32" s="3"/>
      <c r="B32" s="4"/>
      <c r="C32" s="4"/>
      <c r="D32" s="4"/>
      <c r="E32" s="4"/>
      <c r="F32" s="4"/>
      <c r="G32" s="2"/>
      <c r="H32" s="5"/>
    </row>
    <row r="34" s="1" customFormat="1" spans="1:8">
      <c r="A34" s="3"/>
      <c r="B34" s="4"/>
      <c r="C34" s="4"/>
      <c r="D34" s="4"/>
      <c r="E34" s="4"/>
      <c r="F34" s="4"/>
      <c r="G34" s="2"/>
      <c r="H34" s="5"/>
    </row>
  </sheetData>
  <mergeCells count="15">
    <mergeCell ref="A1:H1"/>
    <mergeCell ref="D2:G2"/>
    <mergeCell ref="A7:B7"/>
    <mergeCell ref="A11:B11"/>
    <mergeCell ref="A13:B13"/>
    <mergeCell ref="A15:B15"/>
    <mergeCell ref="A18:B18"/>
    <mergeCell ref="A19:B19"/>
    <mergeCell ref="A2:A3"/>
    <mergeCell ref="B2:B3"/>
    <mergeCell ref="B4:B6"/>
    <mergeCell ref="B8:B10"/>
    <mergeCell ref="B16:B17"/>
    <mergeCell ref="C2:C3"/>
    <mergeCell ref="H2:H3"/>
  </mergeCells>
  <pageMargins left="0.747916666666667" right="0.747916666666667" top="0.984027777777778" bottom="0.984027777777778" header="0.511805555555556" footer="0.511805555555556"/>
  <pageSetup paperSize="9" scale="84" orientation="landscape"/>
  <headerFooter alignWithMargins="0"/>
  <rowBreaks count="1" manualBreakCount="1">
    <brk id="30" max="16383" man="1"/>
  </rowBreaks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I9" sqref="I9"/>
    </sheetView>
  </sheetViews>
  <sheetFormatPr defaultColWidth="8.7" defaultRowHeight="14.25" outlineLevelCol="5"/>
  <cols>
    <col min="1" max="1" width="5.2" style="30" customWidth="1"/>
    <col min="2" max="2" width="21.1" style="31" customWidth="1"/>
    <col min="3" max="3" width="19.625" style="31" customWidth="1"/>
    <col min="4" max="4" width="11" style="31" customWidth="1"/>
    <col min="5" max="5" width="16" style="31" customWidth="1"/>
    <col min="6" max="6" width="11.25" style="31" customWidth="1"/>
    <col min="7" max="16384" width="8.7" style="31"/>
  </cols>
  <sheetData>
    <row r="1" s="28" customFormat="1" ht="40.5" customHeight="1" spans="1:5">
      <c r="A1" s="32" t="s">
        <v>464</v>
      </c>
      <c r="B1" s="32"/>
      <c r="C1" s="32"/>
      <c r="D1" s="32"/>
      <c r="E1" s="32"/>
    </row>
    <row r="2" s="29" customFormat="1" ht="44.25" customHeight="1" spans="1:6">
      <c r="A2" s="49" t="s">
        <v>1</v>
      </c>
      <c r="B2" s="50" t="s">
        <v>343</v>
      </c>
      <c r="C2" s="51" t="s">
        <v>344</v>
      </c>
      <c r="D2" s="50" t="s">
        <v>345</v>
      </c>
      <c r="E2" s="51" t="s">
        <v>346</v>
      </c>
      <c r="F2" s="52" t="s">
        <v>347</v>
      </c>
    </row>
    <row r="3" s="28" customFormat="1" ht="46" customHeight="1" spans="1:6">
      <c r="A3" s="53">
        <v>1</v>
      </c>
      <c r="B3" s="34" t="s">
        <v>348</v>
      </c>
      <c r="C3" s="35">
        <f>'3#楼明细(表2.1)  '!G8</f>
        <v>322.445</v>
      </c>
      <c r="D3" s="35">
        <f>综合单价分析表!D17</f>
        <v>444.60705975</v>
      </c>
      <c r="E3" s="35">
        <f>D3*C3</f>
        <v>143361.323381089</v>
      </c>
      <c r="F3" s="54"/>
    </row>
    <row r="4" s="28" customFormat="1" ht="46" customHeight="1" spans="1:6">
      <c r="A4" s="53">
        <v>2</v>
      </c>
      <c r="B4" s="34" t="s">
        <v>350</v>
      </c>
      <c r="C4" s="35">
        <f>'3#楼明细(表2.1)  '!G12</f>
        <v>114.84</v>
      </c>
      <c r="D4" s="35">
        <f>综合单价分析表!D34</f>
        <v>507.28273575</v>
      </c>
      <c r="E4" s="35">
        <f>D4*C4</f>
        <v>58256.34937353</v>
      </c>
      <c r="F4" s="55"/>
    </row>
    <row r="5" s="28" customFormat="1" ht="46" customHeight="1" spans="1:6">
      <c r="A5" s="53">
        <v>3</v>
      </c>
      <c r="B5" s="34" t="s">
        <v>355</v>
      </c>
      <c r="C5" s="35">
        <f>'3#楼明细(表2.1)  '!G14</f>
        <v>27.2</v>
      </c>
      <c r="D5" s="35">
        <f>综合单价分析表!D119</f>
        <v>297.40749675</v>
      </c>
      <c r="E5" s="35">
        <f>D5*C5</f>
        <v>8089.4839116</v>
      </c>
      <c r="F5" s="54"/>
    </row>
    <row r="6" s="28" customFormat="1" ht="46" customHeight="1" spans="1:6">
      <c r="A6" s="53">
        <v>4</v>
      </c>
      <c r="B6" s="34" t="s">
        <v>356</v>
      </c>
      <c r="C6" s="35">
        <f>'3#楼明细(表2.1)  '!G16</f>
        <v>100.62</v>
      </c>
      <c r="D6" s="35">
        <f>综合单价分析表!D136</f>
        <v>372.89855925</v>
      </c>
      <c r="E6" s="35">
        <f>D6*C6</f>
        <v>37521.053031735</v>
      </c>
      <c r="F6" s="54"/>
    </row>
    <row r="7" s="28" customFormat="1" ht="46" customHeight="1" spans="1:6">
      <c r="A7" s="53">
        <v>5</v>
      </c>
      <c r="B7" s="34" t="s">
        <v>357</v>
      </c>
      <c r="C7" s="35">
        <f>'3#楼明细(表2.1)  '!G19</f>
        <v>406.08</v>
      </c>
      <c r="D7" s="35">
        <f>综合单价分析表!D153</f>
        <v>301.480158</v>
      </c>
      <c r="E7" s="35">
        <f>D7*C7</f>
        <v>122425.06256064</v>
      </c>
      <c r="F7" s="56"/>
    </row>
    <row r="8" s="28" customFormat="1" ht="31" customHeight="1" spans="1:6">
      <c r="A8" s="57" t="s">
        <v>360</v>
      </c>
      <c r="B8" s="58"/>
      <c r="C8" s="59">
        <f>SUM(C3:C7)</f>
        <v>971.185</v>
      </c>
      <c r="D8" s="60"/>
      <c r="E8" s="59">
        <f>SUM(E3:E7)</f>
        <v>369653.272258594</v>
      </c>
      <c r="F8" s="61"/>
    </row>
    <row r="9" s="28" customFormat="1" ht="55.5" customHeight="1" spans="1:5">
      <c r="A9" s="41" t="s">
        <v>435</v>
      </c>
      <c r="B9" s="41"/>
      <c r="C9" s="41"/>
      <c r="D9" s="41"/>
      <c r="E9" s="41"/>
    </row>
    <row r="10" s="31" customFormat="1" spans="1:5">
      <c r="A10" s="27"/>
      <c r="B10" s="38"/>
      <c r="C10" s="42"/>
      <c r="D10" s="42"/>
      <c r="E10" s="42"/>
    </row>
    <row r="16" s="31" customFormat="1" spans="1:2">
      <c r="A16" s="30"/>
      <c r="B16" s="1"/>
    </row>
    <row r="17" s="31" customFormat="1" spans="1:2">
      <c r="A17" s="30"/>
      <c r="B17" s="1"/>
    </row>
    <row r="18" s="31" customFormat="1" spans="1:2">
      <c r="A18" s="30"/>
      <c r="B18" s="1"/>
    </row>
  </sheetData>
  <mergeCells count="2">
    <mergeCell ref="A1:E1"/>
    <mergeCell ref="A9:E9"/>
  </mergeCells>
  <pageMargins left="0.697916666666667" right="0.697916666666667" top="0.75" bottom="0.75" header="0.3" footer="0.3"/>
  <pageSetup paperSize="9" scale="8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1" topLeftCell="A7" activePane="bottomLeft" state="frozen"/>
      <selection/>
      <selection pane="bottomLeft" activeCell="B13" sqref="B13"/>
    </sheetView>
  </sheetViews>
  <sheetFormatPr defaultColWidth="9" defaultRowHeight="14.25"/>
  <cols>
    <col min="1" max="1" width="6.5" style="3" customWidth="1"/>
    <col min="2" max="2" width="25.3" style="4" customWidth="1"/>
    <col min="3" max="3" width="11.9" style="4" customWidth="1"/>
    <col min="4" max="5" width="7.2" style="4" customWidth="1"/>
    <col min="6" max="6" width="5.7" style="4" customWidth="1"/>
    <col min="7" max="7" width="10.4" style="2" customWidth="1"/>
    <col min="8" max="8" width="15.8" style="5" customWidth="1"/>
    <col min="9" max="9" width="24.375" style="1" customWidth="1"/>
    <col min="10" max="16383" width="9" style="1"/>
  </cols>
  <sheetData>
    <row r="1" s="1" customFormat="1" ht="43" customHeight="1" spans="1:8">
      <c r="A1" s="6" t="s">
        <v>465</v>
      </c>
      <c r="B1" s="6"/>
      <c r="C1" s="6"/>
      <c r="D1" s="6"/>
      <c r="E1" s="6"/>
      <c r="F1" s="6"/>
      <c r="G1" s="6"/>
      <c r="H1" s="7"/>
    </row>
    <row r="2" s="1" customFormat="1" ht="22" customHeight="1" spans="1:8">
      <c r="A2" s="8" t="s">
        <v>1</v>
      </c>
      <c r="B2" s="8" t="s">
        <v>440</v>
      </c>
      <c r="C2" s="8" t="s">
        <v>441</v>
      </c>
      <c r="D2" s="8" t="s">
        <v>442</v>
      </c>
      <c r="E2" s="8"/>
      <c r="F2" s="8"/>
      <c r="G2" s="8"/>
      <c r="H2" s="9" t="s">
        <v>347</v>
      </c>
    </row>
    <row r="3" s="1" customFormat="1" ht="22" customHeight="1" spans="1:8">
      <c r="A3" s="8"/>
      <c r="B3" s="8"/>
      <c r="C3" s="8"/>
      <c r="D3" s="10" t="s">
        <v>3</v>
      </c>
      <c r="E3" s="10" t="s">
        <v>4</v>
      </c>
      <c r="F3" s="10" t="s">
        <v>28</v>
      </c>
      <c r="G3" s="11" t="s">
        <v>443</v>
      </c>
      <c r="H3" s="9"/>
    </row>
    <row r="4" s="1" customFormat="1" ht="47" customHeight="1" spans="1:8">
      <c r="A4" s="8">
        <v>1</v>
      </c>
      <c r="B4" s="47" t="s">
        <v>348</v>
      </c>
      <c r="C4" s="10" t="s">
        <v>444</v>
      </c>
      <c r="D4" s="10">
        <v>1500</v>
      </c>
      <c r="E4" s="10">
        <v>1450</v>
      </c>
      <c r="F4" s="10">
        <v>36</v>
      </c>
      <c r="G4" s="11">
        <f>D4*E4*F4/1000000</f>
        <v>78.3</v>
      </c>
      <c r="H4" s="13" t="s">
        <v>445</v>
      </c>
    </row>
    <row r="5" s="1" customFormat="1" ht="47" customHeight="1" spans="1:8">
      <c r="A5" s="8">
        <v>2</v>
      </c>
      <c r="B5" s="47"/>
      <c r="C5" s="10" t="s">
        <v>466</v>
      </c>
      <c r="D5" s="10">
        <v>2200</v>
      </c>
      <c r="E5" s="10">
        <v>1750</v>
      </c>
      <c r="F5" s="10">
        <v>1</v>
      </c>
      <c r="G5" s="11">
        <f>D5*E5*F5/1000000</f>
        <v>3.85</v>
      </c>
      <c r="H5" s="13" t="s">
        <v>467</v>
      </c>
    </row>
    <row r="6" s="1" customFormat="1" ht="22" customHeight="1" spans="1:8">
      <c r="A6" s="8">
        <v>3</v>
      </c>
      <c r="B6" s="47"/>
      <c r="C6" s="10" t="s">
        <v>446</v>
      </c>
      <c r="D6" s="10">
        <v>2700</v>
      </c>
      <c r="E6" s="10">
        <v>1700</v>
      </c>
      <c r="F6" s="10">
        <v>18</v>
      </c>
      <c r="G6" s="11">
        <f>D6*E6*F6/1000000</f>
        <v>82.62</v>
      </c>
      <c r="H6" s="13" t="s">
        <v>447</v>
      </c>
    </row>
    <row r="7" s="1" customFormat="1" ht="45" customHeight="1" spans="1:8">
      <c r="A7" s="8">
        <v>4</v>
      </c>
      <c r="B7" s="47"/>
      <c r="C7" s="10" t="s">
        <v>448</v>
      </c>
      <c r="D7" s="10">
        <v>5300</v>
      </c>
      <c r="E7" s="10">
        <v>1750</v>
      </c>
      <c r="F7" s="10">
        <v>17</v>
      </c>
      <c r="G7" s="11">
        <f>D7*E7*F7/1000000</f>
        <v>157.675</v>
      </c>
      <c r="H7" s="13" t="s">
        <v>449</v>
      </c>
    </row>
    <row r="8" s="1" customFormat="1" ht="22" customHeight="1" spans="1:8">
      <c r="A8" s="16" t="s">
        <v>450</v>
      </c>
      <c r="B8" s="16"/>
      <c r="C8" s="17"/>
      <c r="D8" s="17"/>
      <c r="E8" s="17"/>
      <c r="F8" s="17">
        <f>SUM(F4:F7)</f>
        <v>72</v>
      </c>
      <c r="G8" s="17">
        <f>SUM(G4:G7)</f>
        <v>322.445</v>
      </c>
      <c r="H8" s="13"/>
    </row>
    <row r="9" s="1" customFormat="1" ht="22" customHeight="1" spans="1:8">
      <c r="A9" s="8">
        <v>1</v>
      </c>
      <c r="B9" s="12" t="s">
        <v>350</v>
      </c>
      <c r="C9" s="10" t="s">
        <v>451</v>
      </c>
      <c r="D9" s="10">
        <v>900</v>
      </c>
      <c r="E9" s="10">
        <v>1450</v>
      </c>
      <c r="F9" s="10">
        <v>54</v>
      </c>
      <c r="G9" s="11">
        <f t="shared" ref="G9:G11" si="0">D9*E9*F9/1000000</f>
        <v>70.47</v>
      </c>
      <c r="H9" s="13" t="s">
        <v>452</v>
      </c>
    </row>
    <row r="10" s="1" customFormat="1" ht="22" customHeight="1" spans="1:8">
      <c r="A10" s="8">
        <v>2</v>
      </c>
      <c r="B10" s="14"/>
      <c r="C10" s="10" t="s">
        <v>453</v>
      </c>
      <c r="D10" s="10">
        <v>500</v>
      </c>
      <c r="E10" s="10">
        <v>1450</v>
      </c>
      <c r="F10" s="10">
        <v>18</v>
      </c>
      <c r="G10" s="11">
        <f t="shared" si="0"/>
        <v>13.05</v>
      </c>
      <c r="H10" s="13" t="s">
        <v>454</v>
      </c>
    </row>
    <row r="11" s="1" customFormat="1" ht="22" customHeight="1" spans="1:8">
      <c r="A11" s="8"/>
      <c r="B11" s="15"/>
      <c r="C11" s="10" t="s">
        <v>455</v>
      </c>
      <c r="D11" s="10">
        <v>600</v>
      </c>
      <c r="E11" s="10">
        <v>1450</v>
      </c>
      <c r="F11" s="10">
        <v>36</v>
      </c>
      <c r="G11" s="11">
        <f t="shared" si="0"/>
        <v>31.32</v>
      </c>
      <c r="H11" s="13" t="s">
        <v>456</v>
      </c>
    </row>
    <row r="12" s="1" customFormat="1" ht="22" customHeight="1" spans="1:8">
      <c r="A12" s="16" t="s">
        <v>450</v>
      </c>
      <c r="B12" s="16"/>
      <c r="C12" s="17"/>
      <c r="D12" s="17"/>
      <c r="E12" s="17"/>
      <c r="F12" s="17">
        <f>SUM(F9:F11)</f>
        <v>108</v>
      </c>
      <c r="G12" s="17">
        <f>SUM(G9:G11)</f>
        <v>114.84</v>
      </c>
      <c r="H12" s="13"/>
    </row>
    <row r="13" s="1" customFormat="1" ht="40" customHeight="1" spans="1:9">
      <c r="A13" s="8">
        <v>1</v>
      </c>
      <c r="B13" s="25" t="s">
        <v>355</v>
      </c>
      <c r="C13" s="10" t="s">
        <v>457</v>
      </c>
      <c r="D13" s="10">
        <v>1700</v>
      </c>
      <c r="E13" s="10">
        <v>1000</v>
      </c>
      <c r="F13" s="10">
        <v>16</v>
      </c>
      <c r="G13" s="11">
        <f>D13*E13*F13/1000000</f>
        <v>27.2</v>
      </c>
      <c r="H13" s="13" t="s">
        <v>458</v>
      </c>
      <c r="I13" s="27"/>
    </row>
    <row r="14" s="1" customFormat="1" ht="22" customHeight="1" spans="1:8">
      <c r="A14" s="16" t="s">
        <v>450</v>
      </c>
      <c r="B14" s="16"/>
      <c r="C14" s="17"/>
      <c r="D14" s="17"/>
      <c r="E14" s="17"/>
      <c r="F14" s="17">
        <f>SUM(F13:F13)</f>
        <v>16</v>
      </c>
      <c r="G14" s="17">
        <f>SUM(G13:G13)</f>
        <v>27.2</v>
      </c>
      <c r="H14" s="13"/>
    </row>
    <row r="15" s="1" customFormat="1" ht="66" customHeight="1" spans="1:9">
      <c r="A15" s="8">
        <v>1</v>
      </c>
      <c r="B15" s="25" t="s">
        <v>356</v>
      </c>
      <c r="C15" s="10" t="s">
        <v>459</v>
      </c>
      <c r="D15" s="10">
        <v>1300</v>
      </c>
      <c r="E15" s="10">
        <v>2150</v>
      </c>
      <c r="F15" s="10">
        <v>36</v>
      </c>
      <c r="G15" s="11">
        <f>D15*E15*F15/1000000</f>
        <v>100.62</v>
      </c>
      <c r="H15" s="13" t="s">
        <v>460</v>
      </c>
      <c r="I15" s="27"/>
    </row>
    <row r="16" s="1" customFormat="1" ht="22" customHeight="1" spans="1:8">
      <c r="A16" s="16" t="s">
        <v>450</v>
      </c>
      <c r="B16" s="16"/>
      <c r="C16" s="17"/>
      <c r="D16" s="17"/>
      <c r="E16" s="17"/>
      <c r="F16" s="17">
        <f>SUM(F15:F15)</f>
        <v>36</v>
      </c>
      <c r="G16" s="17">
        <f>SUM(G15:G15)</f>
        <v>100.62</v>
      </c>
      <c r="H16" s="13"/>
    </row>
    <row r="17" s="1" customFormat="1" ht="71" customHeight="1" spans="1:8">
      <c r="A17" s="8">
        <v>1</v>
      </c>
      <c r="B17" s="12" t="s">
        <v>357</v>
      </c>
      <c r="C17" s="10" t="s">
        <v>461</v>
      </c>
      <c r="D17" s="10">
        <v>2700</v>
      </c>
      <c r="E17" s="10">
        <v>2350</v>
      </c>
      <c r="F17" s="10">
        <v>36</v>
      </c>
      <c r="G17" s="11">
        <f>D17*E17*F17/1000000</f>
        <v>228.42</v>
      </c>
      <c r="H17" s="13" t="s">
        <v>462</v>
      </c>
    </row>
    <row r="18" s="1" customFormat="1" ht="71" customHeight="1" spans="1:9">
      <c r="A18" s="8">
        <v>2</v>
      </c>
      <c r="B18" s="15"/>
      <c r="C18" s="10" t="s">
        <v>463</v>
      </c>
      <c r="D18" s="10">
        <v>2100</v>
      </c>
      <c r="E18" s="10">
        <v>2350</v>
      </c>
      <c r="F18" s="10">
        <v>36</v>
      </c>
      <c r="G18" s="11">
        <f>D18*E18*F18/1000000</f>
        <v>177.66</v>
      </c>
      <c r="H18" s="13" t="s">
        <v>462</v>
      </c>
      <c r="I18" s="27"/>
    </row>
    <row r="19" s="1" customFormat="1" ht="22" customHeight="1" spans="1:8">
      <c r="A19" s="16" t="s">
        <v>450</v>
      </c>
      <c r="B19" s="16"/>
      <c r="C19" s="17"/>
      <c r="D19" s="17"/>
      <c r="E19" s="17"/>
      <c r="F19" s="17">
        <f>SUM(F17:F18)</f>
        <v>72</v>
      </c>
      <c r="G19" s="17">
        <f>SUM(G17:G18)</f>
        <v>406.08</v>
      </c>
      <c r="H19" s="13"/>
    </row>
    <row r="20" s="1" customFormat="1" ht="22" customHeight="1" spans="1:8">
      <c r="A20" s="16" t="s">
        <v>360</v>
      </c>
      <c r="B20" s="16"/>
      <c r="C20" s="17"/>
      <c r="D20" s="17"/>
      <c r="E20" s="17"/>
      <c r="F20" s="17">
        <f>F8+F12+F14+F16+F19</f>
        <v>304</v>
      </c>
      <c r="G20" s="17">
        <f>G8+G12+G14+G16+G19</f>
        <v>971.185</v>
      </c>
      <c r="H20" s="26"/>
    </row>
    <row r="21" s="1" customFormat="1" spans="1:8">
      <c r="A21" s="3"/>
      <c r="B21" s="4"/>
      <c r="C21" s="4"/>
      <c r="D21" s="4"/>
      <c r="E21" s="4"/>
      <c r="F21" s="4"/>
      <c r="G21" s="2"/>
      <c r="H21" s="5"/>
    </row>
    <row r="22" s="2" customFormat="1" spans="1:8">
      <c r="A22" s="3"/>
      <c r="B22" s="4"/>
      <c r="C22" s="4"/>
      <c r="D22" s="4"/>
      <c r="E22" s="4"/>
      <c r="F22" s="4"/>
      <c r="H22" s="5"/>
    </row>
    <row r="23" s="1" customFormat="1" spans="1:8">
      <c r="A23" s="3"/>
      <c r="B23" s="4"/>
      <c r="C23" s="4"/>
      <c r="D23" s="4"/>
      <c r="E23" s="4"/>
      <c r="F23" s="4"/>
      <c r="G23" s="2"/>
      <c r="H23" s="5"/>
    </row>
    <row r="24" s="1" customFormat="1" spans="1:8">
      <c r="A24" s="3"/>
      <c r="B24" s="4"/>
      <c r="C24" s="4"/>
      <c r="D24" s="4"/>
      <c r="E24" s="4"/>
      <c r="F24" s="4"/>
      <c r="G24" s="2"/>
      <c r="H24" s="5"/>
    </row>
    <row r="26" s="1" customFormat="1" spans="1:8">
      <c r="A26" s="3"/>
      <c r="B26" s="4"/>
      <c r="C26" s="4"/>
      <c r="D26" s="4"/>
      <c r="E26" s="4"/>
      <c r="F26" s="4"/>
      <c r="G26" s="2"/>
      <c r="H26" s="5"/>
    </row>
    <row r="30" s="1" customFormat="1" spans="1:8">
      <c r="A30" s="3"/>
      <c r="B30" s="4"/>
      <c r="C30" s="4"/>
      <c r="D30" s="4"/>
      <c r="E30" s="4"/>
      <c r="F30" s="4"/>
      <c r="G30" s="2"/>
      <c r="H30" s="5"/>
    </row>
    <row r="32" s="1" customFormat="1" spans="1:8">
      <c r="A32" s="3"/>
      <c r="B32" s="4"/>
      <c r="C32" s="4"/>
      <c r="D32" s="4"/>
      <c r="E32" s="4"/>
      <c r="F32" s="4"/>
      <c r="G32" s="2"/>
      <c r="H32" s="5"/>
    </row>
  </sheetData>
  <mergeCells count="15">
    <mergeCell ref="A1:H1"/>
    <mergeCell ref="D2:G2"/>
    <mergeCell ref="A8:B8"/>
    <mergeCell ref="A12:B12"/>
    <mergeCell ref="A14:B14"/>
    <mergeCell ref="A16:B16"/>
    <mergeCell ref="A19:B19"/>
    <mergeCell ref="A20:B20"/>
    <mergeCell ref="A2:A3"/>
    <mergeCell ref="B2:B3"/>
    <mergeCell ref="B4:B7"/>
    <mergeCell ref="B9:B11"/>
    <mergeCell ref="B17:B18"/>
    <mergeCell ref="C2:C3"/>
    <mergeCell ref="H2:H3"/>
  </mergeCells>
  <pageMargins left="0.747916666666667" right="0.747916666666667" top="0.984027777777778" bottom="0.984027777777778" header="0.511805555555556" footer="0.511805555555556"/>
  <pageSetup paperSize="9" scale="86" orientation="landscape"/>
  <headerFooter alignWithMargins="0"/>
  <rowBreaks count="1" manualBreakCount="1">
    <brk id="28" max="16383" man="1"/>
  </rowBreaks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L6" sqref="L6"/>
    </sheetView>
  </sheetViews>
  <sheetFormatPr defaultColWidth="8.7" defaultRowHeight="14.25" outlineLevelCol="6"/>
  <cols>
    <col min="1" max="1" width="5.2" style="30" customWidth="1"/>
    <col min="2" max="2" width="21.1" style="31" customWidth="1"/>
    <col min="3" max="3" width="22.625" style="31" customWidth="1"/>
    <col min="4" max="4" width="10.5" style="31" customWidth="1"/>
    <col min="5" max="5" width="12.875" style="31" customWidth="1"/>
    <col min="6" max="6" width="10" style="31" customWidth="1"/>
    <col min="7" max="16384" width="8.7" style="31"/>
  </cols>
  <sheetData>
    <row r="1" s="28" customFormat="1" ht="40.5" customHeight="1" spans="1:5">
      <c r="A1" s="32" t="s">
        <v>468</v>
      </c>
      <c r="B1" s="32"/>
      <c r="C1" s="32"/>
      <c r="D1" s="32"/>
      <c r="E1" s="32"/>
    </row>
    <row r="2" s="29" customFormat="1" ht="44.25" customHeight="1" spans="1:6">
      <c r="A2" s="49" t="s">
        <v>1</v>
      </c>
      <c r="B2" s="50" t="s">
        <v>343</v>
      </c>
      <c r="C2" s="51" t="s">
        <v>344</v>
      </c>
      <c r="D2" s="50" t="s">
        <v>345</v>
      </c>
      <c r="E2" s="51" t="s">
        <v>346</v>
      </c>
      <c r="F2" s="52" t="s">
        <v>347</v>
      </c>
    </row>
    <row r="3" s="28" customFormat="1" ht="44" customHeight="1" spans="1:6">
      <c r="A3" s="53">
        <v>1</v>
      </c>
      <c r="B3" s="34" t="s">
        <v>348</v>
      </c>
      <c r="C3" s="35">
        <f>'5#楼明细(表2.1)'!G7</f>
        <v>428.88</v>
      </c>
      <c r="D3" s="35">
        <f>综合单价分析表!D17</f>
        <v>444.60705975</v>
      </c>
      <c r="E3" s="35">
        <f>D3*C3</f>
        <v>190683.07578558</v>
      </c>
      <c r="F3" s="54"/>
    </row>
    <row r="4" s="28" customFormat="1" ht="44" customHeight="1" spans="1:6">
      <c r="A4" s="53">
        <v>2</v>
      </c>
      <c r="B4" s="34" t="s">
        <v>350</v>
      </c>
      <c r="C4" s="35">
        <f>'5#楼明细(表2.1)'!G10</f>
        <v>97.44</v>
      </c>
      <c r="D4" s="35">
        <f>综合单价分析表!D34</f>
        <v>507.28273575</v>
      </c>
      <c r="E4" s="35">
        <f t="shared" ref="E4:E9" si="0">D4*C4</f>
        <v>49429.62977148</v>
      </c>
      <c r="F4" s="55"/>
    </row>
    <row r="5" s="28" customFormat="1" ht="44" customHeight="1" spans="1:6">
      <c r="A5" s="53">
        <v>3</v>
      </c>
      <c r="B5" s="34" t="s">
        <v>353</v>
      </c>
      <c r="C5" s="35">
        <f>'5#楼明细(表2.1)'!G13</f>
        <v>6.9</v>
      </c>
      <c r="D5" s="35">
        <f>综合单价分析表!D85</f>
        <v>339.982083</v>
      </c>
      <c r="E5" s="35">
        <f t="shared" si="0"/>
        <v>2345.8763727</v>
      </c>
      <c r="F5" s="55"/>
    </row>
    <row r="6" s="28" customFormat="1" ht="43.2" customHeight="1" spans="1:6">
      <c r="A6" s="53">
        <v>4</v>
      </c>
      <c r="B6" s="34" t="s">
        <v>354</v>
      </c>
      <c r="C6" s="35">
        <f>'5#楼明细(表2.1)'!G15</f>
        <v>78.3</v>
      </c>
      <c r="D6" s="35">
        <f>综合单价分析表!D102</f>
        <v>393.452892</v>
      </c>
      <c r="E6" s="35">
        <f t="shared" si="0"/>
        <v>30807.3614436</v>
      </c>
      <c r="F6" s="55"/>
    </row>
    <row r="7" s="28" customFormat="1" ht="44" customHeight="1" spans="1:7">
      <c r="A7" s="53">
        <v>4</v>
      </c>
      <c r="B7" s="34" t="s">
        <v>355</v>
      </c>
      <c r="C7" s="35">
        <f>'5#楼明细(表2.1)'!G17</f>
        <v>40.8</v>
      </c>
      <c r="D7" s="35">
        <f>综合单价分析表!D119</f>
        <v>297.40749675</v>
      </c>
      <c r="E7" s="35">
        <f t="shared" si="0"/>
        <v>12134.2258674</v>
      </c>
      <c r="F7" s="54"/>
      <c r="G7" s="5"/>
    </row>
    <row r="8" s="28" customFormat="1" ht="44" customHeight="1" spans="1:6">
      <c r="A8" s="53">
        <v>5</v>
      </c>
      <c r="B8" s="34" t="s">
        <v>356</v>
      </c>
      <c r="C8" s="35">
        <f>'5#楼明细(表2.1)'!G19</f>
        <v>140.4</v>
      </c>
      <c r="D8" s="35">
        <f>综合单价分析表!D136</f>
        <v>372.89855925</v>
      </c>
      <c r="E8" s="35">
        <f t="shared" si="0"/>
        <v>52354.9577187</v>
      </c>
      <c r="F8" s="54"/>
    </row>
    <row r="9" s="28" customFormat="1" ht="44" customHeight="1" spans="1:6">
      <c r="A9" s="53">
        <v>6</v>
      </c>
      <c r="B9" s="34" t="s">
        <v>357</v>
      </c>
      <c r="C9" s="35">
        <f>'5#楼明细(表2.1)'!G22</f>
        <v>439.92</v>
      </c>
      <c r="D9" s="35">
        <f>综合单价分析表!D153</f>
        <v>301.480158</v>
      </c>
      <c r="E9" s="35">
        <f t="shared" si="0"/>
        <v>132627.15110736</v>
      </c>
      <c r="F9" s="56"/>
    </row>
    <row r="10" s="28" customFormat="1" ht="44" customHeight="1" spans="1:6">
      <c r="A10" s="57" t="s">
        <v>360</v>
      </c>
      <c r="B10" s="58"/>
      <c r="C10" s="59">
        <f>SUM(C3:C9)</f>
        <v>1232.64</v>
      </c>
      <c r="D10" s="60"/>
      <c r="E10" s="59">
        <f>SUM(E3:E9)</f>
        <v>470382.27806682</v>
      </c>
      <c r="F10" s="61"/>
    </row>
    <row r="11" s="28" customFormat="1" ht="55.5" customHeight="1" spans="1:5">
      <c r="A11" s="41" t="s">
        <v>435</v>
      </c>
      <c r="B11" s="41"/>
      <c r="C11" s="41"/>
      <c r="D11" s="41"/>
      <c r="E11" s="41"/>
    </row>
    <row r="12" spans="1:5">
      <c r="A12" s="27"/>
      <c r="B12" s="38"/>
      <c r="C12" s="42"/>
      <c r="D12" s="42"/>
      <c r="E12" s="42"/>
    </row>
    <row r="18" spans="2:2">
      <c r="B18" s="1"/>
    </row>
    <row r="19" spans="2:2">
      <c r="B19" s="1"/>
    </row>
    <row r="20" spans="2:2">
      <c r="B20" s="1"/>
    </row>
  </sheetData>
  <mergeCells count="2">
    <mergeCell ref="A1:E1"/>
    <mergeCell ref="A11:E11"/>
  </mergeCells>
  <pageMargins left="0.697916666666667" right="0.697916666666667" top="0.75" bottom="0.75" header="0.3" footer="0.3"/>
  <pageSetup paperSize="9" scale="8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1" topLeftCell="A2" activePane="bottomLeft" state="frozen"/>
      <selection/>
      <selection pane="bottomLeft" activeCell="N17" sqref="N17"/>
    </sheetView>
  </sheetViews>
  <sheetFormatPr defaultColWidth="9" defaultRowHeight="14.25"/>
  <cols>
    <col min="1" max="1" width="6.5" style="3" customWidth="1"/>
    <col min="2" max="2" width="25.3" style="4" customWidth="1"/>
    <col min="3" max="3" width="11.9" style="4" customWidth="1"/>
    <col min="4" max="5" width="7.2" style="4" customWidth="1"/>
    <col min="6" max="6" width="5.7" style="4" customWidth="1"/>
    <col min="7" max="7" width="10.4" style="2" customWidth="1"/>
    <col min="8" max="8" width="15.8" style="5" customWidth="1"/>
    <col min="9" max="9" width="24.375" style="1" customWidth="1"/>
    <col min="10" max="16384" width="9" style="1"/>
  </cols>
  <sheetData>
    <row r="1" s="1" customFormat="1" ht="43" customHeight="1" spans="1:8">
      <c r="A1" s="6" t="s">
        <v>469</v>
      </c>
      <c r="B1" s="6"/>
      <c r="C1" s="6"/>
      <c r="D1" s="6"/>
      <c r="E1" s="6"/>
      <c r="F1" s="6"/>
      <c r="G1" s="6"/>
      <c r="H1" s="7"/>
    </row>
    <row r="2" s="1" customFormat="1" ht="22" customHeight="1" spans="1:8">
      <c r="A2" s="8" t="s">
        <v>1</v>
      </c>
      <c r="B2" s="8" t="s">
        <v>440</v>
      </c>
      <c r="C2" s="8" t="s">
        <v>441</v>
      </c>
      <c r="D2" s="8" t="s">
        <v>442</v>
      </c>
      <c r="E2" s="8"/>
      <c r="F2" s="8"/>
      <c r="G2" s="8"/>
      <c r="H2" s="9" t="s">
        <v>347</v>
      </c>
    </row>
    <row r="3" s="1" customFormat="1" ht="22" customHeight="1" spans="1:8">
      <c r="A3" s="8"/>
      <c r="B3" s="8"/>
      <c r="C3" s="8"/>
      <c r="D3" s="10" t="s">
        <v>3</v>
      </c>
      <c r="E3" s="10" t="s">
        <v>4</v>
      </c>
      <c r="F3" s="10" t="s">
        <v>28</v>
      </c>
      <c r="G3" s="11" t="s">
        <v>443</v>
      </c>
      <c r="H3" s="9"/>
    </row>
    <row r="4" s="1" customFormat="1" ht="22" customHeight="1" spans="1:8">
      <c r="A4" s="8">
        <v>1</v>
      </c>
      <c r="B4" s="47" t="s">
        <v>348</v>
      </c>
      <c r="C4" s="43" t="s">
        <v>444</v>
      </c>
      <c r="D4" s="10">
        <v>1500</v>
      </c>
      <c r="E4" s="10">
        <v>1450</v>
      </c>
      <c r="F4" s="10">
        <v>48</v>
      </c>
      <c r="G4" s="11">
        <f t="shared" ref="G4:G6" si="0">D4*E4*F4/1000000</f>
        <v>104.4</v>
      </c>
      <c r="H4" s="13" t="s">
        <v>470</v>
      </c>
    </row>
    <row r="5" s="1" customFormat="1" ht="22" customHeight="1" spans="1:8">
      <c r="A5" s="8">
        <v>2</v>
      </c>
      <c r="B5" s="47"/>
      <c r="C5" s="43" t="s">
        <v>471</v>
      </c>
      <c r="D5" s="10">
        <v>2600</v>
      </c>
      <c r="E5" s="10">
        <v>1700</v>
      </c>
      <c r="F5" s="10">
        <v>24</v>
      </c>
      <c r="G5" s="11">
        <f t="shared" si="0"/>
        <v>106.08</v>
      </c>
      <c r="H5" s="13" t="s">
        <v>447</v>
      </c>
    </row>
    <row r="6" s="1" customFormat="1" ht="45" customHeight="1" spans="1:8">
      <c r="A6" s="8">
        <v>3</v>
      </c>
      <c r="B6" s="47"/>
      <c r="C6" s="43" t="s">
        <v>472</v>
      </c>
      <c r="D6" s="10">
        <v>5200</v>
      </c>
      <c r="E6" s="10">
        <v>1750</v>
      </c>
      <c r="F6" s="10">
        <v>24</v>
      </c>
      <c r="G6" s="11">
        <f t="shared" si="0"/>
        <v>218.4</v>
      </c>
      <c r="H6" s="13" t="s">
        <v>449</v>
      </c>
    </row>
    <row r="7" s="1" customFormat="1" ht="22" customHeight="1" spans="1:8">
      <c r="A7" s="16" t="s">
        <v>450</v>
      </c>
      <c r="B7" s="16"/>
      <c r="C7" s="17"/>
      <c r="D7" s="17"/>
      <c r="E7" s="17"/>
      <c r="F7" s="17">
        <f>SUM(F4:F6)</f>
        <v>96</v>
      </c>
      <c r="G7" s="17">
        <f>SUM(G4:G6)</f>
        <v>428.88</v>
      </c>
      <c r="H7" s="13"/>
    </row>
    <row r="8" s="1" customFormat="1" ht="22" customHeight="1" spans="1:8">
      <c r="A8" s="8">
        <v>1</v>
      </c>
      <c r="B8" s="47" t="s">
        <v>350</v>
      </c>
      <c r="C8" s="43" t="s">
        <v>451</v>
      </c>
      <c r="D8" s="10">
        <v>900</v>
      </c>
      <c r="E8" s="10">
        <v>1450</v>
      </c>
      <c r="F8" s="10">
        <v>48</v>
      </c>
      <c r="G8" s="11">
        <f t="shared" ref="G8:G12" si="1">D8*E8*F8/1000000</f>
        <v>62.64</v>
      </c>
      <c r="H8" s="13" t="s">
        <v>473</v>
      </c>
    </row>
    <row r="9" s="1" customFormat="1" ht="22" customHeight="1" spans="1:8">
      <c r="A9" s="8">
        <v>2</v>
      </c>
      <c r="B9" s="47"/>
      <c r="C9" s="43" t="s">
        <v>453</v>
      </c>
      <c r="D9" s="10">
        <v>500</v>
      </c>
      <c r="E9" s="10">
        <v>1450</v>
      </c>
      <c r="F9" s="10">
        <v>48</v>
      </c>
      <c r="G9" s="11">
        <f t="shared" si="1"/>
        <v>34.8</v>
      </c>
      <c r="H9" s="13" t="s">
        <v>454</v>
      </c>
    </row>
    <row r="10" s="1" customFormat="1" ht="22" customHeight="1" spans="1:8">
      <c r="A10" s="16" t="s">
        <v>450</v>
      </c>
      <c r="B10" s="16"/>
      <c r="C10" s="17"/>
      <c r="D10" s="17"/>
      <c r="E10" s="17"/>
      <c r="F10" s="17">
        <f>SUM(F8:F9)</f>
        <v>96</v>
      </c>
      <c r="G10" s="17">
        <f>SUM(G8:G9)</f>
        <v>97.44</v>
      </c>
      <c r="H10" s="13"/>
    </row>
    <row r="11" s="1" customFormat="1" ht="42" customHeight="1" spans="1:8">
      <c r="A11" s="8">
        <v>1</v>
      </c>
      <c r="B11" s="47" t="s">
        <v>353</v>
      </c>
      <c r="C11" s="43" t="s">
        <v>474</v>
      </c>
      <c r="D11" s="10">
        <v>1100</v>
      </c>
      <c r="E11" s="10">
        <v>1000</v>
      </c>
      <c r="F11" s="10">
        <v>3</v>
      </c>
      <c r="G11" s="11">
        <f t="shared" si="1"/>
        <v>3.3</v>
      </c>
      <c r="H11" s="13" t="s">
        <v>475</v>
      </c>
    </row>
    <row r="12" s="1" customFormat="1" ht="42" customHeight="1" spans="1:8">
      <c r="A12" s="8">
        <v>2</v>
      </c>
      <c r="B12" s="47"/>
      <c r="C12" s="43" t="s">
        <v>204</v>
      </c>
      <c r="D12" s="10">
        <v>800</v>
      </c>
      <c r="E12" s="10">
        <v>1500</v>
      </c>
      <c r="F12" s="10">
        <v>3</v>
      </c>
      <c r="G12" s="11">
        <f t="shared" si="1"/>
        <v>3.6</v>
      </c>
      <c r="H12" s="13" t="s">
        <v>476</v>
      </c>
    </row>
    <row r="13" s="1" customFormat="1" ht="22" customHeight="1" spans="1:8">
      <c r="A13" s="16" t="s">
        <v>450</v>
      </c>
      <c r="B13" s="16"/>
      <c r="C13" s="17"/>
      <c r="D13" s="17"/>
      <c r="E13" s="17"/>
      <c r="F13" s="17">
        <f>SUM(F11:F12)</f>
        <v>6</v>
      </c>
      <c r="G13" s="17">
        <f>SUM(G11:G12)</f>
        <v>6.9</v>
      </c>
      <c r="H13" s="13"/>
    </row>
    <row r="14" s="1" customFormat="1" ht="36" customHeight="1" spans="1:9">
      <c r="A14" s="8">
        <v>1</v>
      </c>
      <c r="B14" s="48" t="s">
        <v>354</v>
      </c>
      <c r="C14" s="43" t="s">
        <v>477</v>
      </c>
      <c r="D14" s="10">
        <v>1200</v>
      </c>
      <c r="E14" s="10">
        <v>1450</v>
      </c>
      <c r="F14" s="10">
        <v>45</v>
      </c>
      <c r="G14" s="11">
        <f>D14*E14*F14/1000000</f>
        <v>78.3</v>
      </c>
      <c r="H14" s="13" t="s">
        <v>478</v>
      </c>
      <c r="I14" s="27"/>
    </row>
    <row r="15" s="1" customFormat="1" ht="22" customHeight="1" spans="1:8">
      <c r="A15" s="16" t="s">
        <v>450</v>
      </c>
      <c r="B15" s="16"/>
      <c r="C15" s="17"/>
      <c r="D15" s="17"/>
      <c r="E15" s="17"/>
      <c r="F15" s="17">
        <f>F14</f>
        <v>45</v>
      </c>
      <c r="G15" s="17">
        <f>G14</f>
        <v>78.3</v>
      </c>
      <c r="H15" s="13"/>
    </row>
    <row r="16" s="1" customFormat="1" ht="36" customHeight="1" spans="1:9">
      <c r="A16" s="8">
        <v>2</v>
      </c>
      <c r="B16" s="48" t="s">
        <v>355</v>
      </c>
      <c r="C16" s="43" t="s">
        <v>457</v>
      </c>
      <c r="D16" s="10">
        <v>1700</v>
      </c>
      <c r="E16" s="10">
        <v>1000</v>
      </c>
      <c r="F16" s="10">
        <v>24</v>
      </c>
      <c r="G16" s="11">
        <f>D16*E16*F16/1000000</f>
        <v>40.8</v>
      </c>
      <c r="H16" s="13" t="s">
        <v>458</v>
      </c>
      <c r="I16" s="27"/>
    </row>
    <row r="17" s="1" customFormat="1" ht="22" customHeight="1" spans="1:8">
      <c r="A17" s="16" t="s">
        <v>450</v>
      </c>
      <c r="B17" s="16"/>
      <c r="C17" s="17"/>
      <c r="D17" s="17"/>
      <c r="E17" s="17"/>
      <c r="F17" s="17">
        <f>F16</f>
        <v>24</v>
      </c>
      <c r="G17" s="17">
        <f>G16</f>
        <v>40.8</v>
      </c>
      <c r="H17" s="13"/>
    </row>
    <row r="18" s="1" customFormat="1" ht="45" customHeight="1" spans="1:9">
      <c r="A18" s="8">
        <v>1</v>
      </c>
      <c r="B18" s="25" t="s">
        <v>479</v>
      </c>
      <c r="C18" s="43" t="s">
        <v>480</v>
      </c>
      <c r="D18" s="10">
        <v>1300</v>
      </c>
      <c r="E18" s="10">
        <v>2250</v>
      </c>
      <c r="F18" s="10">
        <v>48</v>
      </c>
      <c r="G18" s="11">
        <f>D18*E18*F18/1000000</f>
        <v>140.4</v>
      </c>
      <c r="H18" s="13" t="s">
        <v>481</v>
      </c>
      <c r="I18" s="27"/>
    </row>
    <row r="19" s="1" customFormat="1" ht="22" customHeight="1" spans="1:8">
      <c r="A19" s="16" t="s">
        <v>450</v>
      </c>
      <c r="B19" s="16"/>
      <c r="C19" s="17"/>
      <c r="D19" s="17"/>
      <c r="E19" s="17"/>
      <c r="F19" s="17">
        <f>SUM(F18:F18)</f>
        <v>48</v>
      </c>
      <c r="G19" s="17">
        <f>SUM(G18:G18)</f>
        <v>140.4</v>
      </c>
      <c r="H19" s="13"/>
    </row>
    <row r="20" s="1" customFormat="1" ht="45" customHeight="1" spans="1:8">
      <c r="A20" s="8">
        <v>1</v>
      </c>
      <c r="B20" s="12" t="s">
        <v>357</v>
      </c>
      <c r="C20" s="43" t="s">
        <v>482</v>
      </c>
      <c r="D20" s="10">
        <v>2400</v>
      </c>
      <c r="E20" s="10">
        <v>2350</v>
      </c>
      <c r="F20" s="10">
        <v>48</v>
      </c>
      <c r="G20" s="11">
        <f>D20*E20*F20/1000000</f>
        <v>270.72</v>
      </c>
      <c r="H20" s="13" t="s">
        <v>483</v>
      </c>
    </row>
    <row r="21" s="1" customFormat="1" ht="22" customHeight="1" spans="1:9">
      <c r="A21" s="8">
        <v>2</v>
      </c>
      <c r="B21" s="15"/>
      <c r="C21" s="43" t="s">
        <v>484</v>
      </c>
      <c r="D21" s="10">
        <v>1500</v>
      </c>
      <c r="E21" s="10">
        <v>2350</v>
      </c>
      <c r="F21" s="10">
        <v>48</v>
      </c>
      <c r="G21" s="11">
        <f>D21*E21*F21/1000000</f>
        <v>169.2</v>
      </c>
      <c r="H21" s="13" t="s">
        <v>470</v>
      </c>
      <c r="I21" s="27"/>
    </row>
    <row r="22" s="1" customFormat="1" ht="22" customHeight="1" spans="1:8">
      <c r="A22" s="16" t="s">
        <v>450</v>
      </c>
      <c r="B22" s="16"/>
      <c r="C22" s="17"/>
      <c r="D22" s="17"/>
      <c r="E22" s="17"/>
      <c r="F22" s="17">
        <f>SUM(F20:F21)</f>
        <v>96</v>
      </c>
      <c r="G22" s="17">
        <f>SUM(G20:G21)</f>
        <v>439.92</v>
      </c>
      <c r="H22" s="13"/>
    </row>
    <row r="23" s="1" customFormat="1" ht="22" customHeight="1" spans="1:8">
      <c r="A23" s="16" t="s">
        <v>360</v>
      </c>
      <c r="B23" s="16"/>
      <c r="C23" s="17"/>
      <c r="D23" s="17"/>
      <c r="E23" s="17"/>
      <c r="F23" s="17">
        <f>F7+F10+F13+F15+F17+F19+F22</f>
        <v>411</v>
      </c>
      <c r="G23" s="17">
        <f>G7+G10+G13+G15+G17+G19+G22</f>
        <v>1232.64</v>
      </c>
      <c r="H23" s="26"/>
    </row>
    <row r="24" s="1" customFormat="1" spans="1:8">
      <c r="A24" s="3"/>
      <c r="B24" s="4"/>
      <c r="C24" s="4"/>
      <c r="D24" s="4"/>
      <c r="E24" s="4"/>
      <c r="F24" s="4"/>
      <c r="G24" s="2"/>
      <c r="H24" s="5"/>
    </row>
    <row r="25" s="2" customFormat="1" spans="1:8">
      <c r="A25" s="3"/>
      <c r="B25" s="4"/>
      <c r="C25" s="4"/>
      <c r="D25" s="4"/>
      <c r="E25" s="4"/>
      <c r="F25" s="4"/>
      <c r="H25" s="5"/>
    </row>
    <row r="27" s="1" customFormat="1" spans="1:8">
      <c r="A27" s="3"/>
      <c r="B27" s="4"/>
      <c r="C27" s="4"/>
      <c r="D27" s="4"/>
      <c r="E27" s="4"/>
      <c r="F27" s="4"/>
      <c r="G27" s="2"/>
      <c r="H27" s="5"/>
    </row>
    <row r="28" s="1" customFormat="1" spans="1:8">
      <c r="A28" s="3"/>
      <c r="B28" s="4"/>
      <c r="C28" s="4"/>
      <c r="D28" s="4"/>
      <c r="E28" s="4"/>
      <c r="F28" s="4"/>
      <c r="G28" s="2"/>
      <c r="H28" s="5"/>
    </row>
    <row r="29" s="1" customFormat="1" spans="1:8">
      <c r="A29" s="3"/>
      <c r="B29" s="4"/>
      <c r="C29" s="4"/>
      <c r="D29" s="4"/>
      <c r="E29" s="4"/>
      <c r="F29" s="4"/>
      <c r="G29" s="2"/>
      <c r="H29" s="5"/>
    </row>
    <row r="31" s="1" customFormat="1" spans="1:8">
      <c r="A31" s="3"/>
      <c r="B31" s="4"/>
      <c r="C31" s="4"/>
      <c r="D31" s="4"/>
      <c r="E31" s="4"/>
      <c r="F31" s="4"/>
      <c r="G31" s="2"/>
      <c r="H31" s="5"/>
    </row>
  </sheetData>
  <mergeCells count="19">
    <mergeCell ref="A1:H1"/>
    <mergeCell ref="D2:G2"/>
    <mergeCell ref="A7:B7"/>
    <mergeCell ref="A10:B10"/>
    <mergeCell ref="A13:B13"/>
    <mergeCell ref="A15:B15"/>
    <mergeCell ref="A17:B17"/>
    <mergeCell ref="A19:B19"/>
    <mergeCell ref="A22:B22"/>
    <mergeCell ref="A23:B23"/>
    <mergeCell ref="A2:A3"/>
    <mergeCell ref="B2:B3"/>
    <mergeCell ref="B4:B6"/>
    <mergeCell ref="B8:B9"/>
    <mergeCell ref="B11:B12"/>
    <mergeCell ref="B20:B21"/>
    <mergeCell ref="C2:C3"/>
    <mergeCell ref="H2:H3"/>
    <mergeCell ref="I14:I16"/>
  </mergeCells>
  <printOptions horizontalCentered="1"/>
  <pageMargins left="0.747916666666667" right="0.747916666666667" top="0.984027777777778" bottom="0.984027777777778" header="0.511805555555556" footer="0.511805555555556"/>
  <pageSetup paperSize="9" scale="85" orientation="portrait" horizontalDpi="600"/>
  <headerFooter alignWithMargins="0"/>
  <rowBreaks count="1" manualBreakCount="1">
    <brk id="33" max="16383" man="1"/>
  </rowBreaks>
  <colBreaks count="1" manualBreakCount="1">
    <brk id="1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K11" sqref="K11"/>
    </sheetView>
  </sheetViews>
  <sheetFormatPr defaultColWidth="8.7" defaultRowHeight="14.25" outlineLevelCol="6"/>
  <cols>
    <col min="1" max="1" width="5.2" style="30" customWidth="1"/>
    <col min="2" max="2" width="21.1" style="31" customWidth="1"/>
    <col min="3" max="3" width="23.5" style="31" customWidth="1"/>
    <col min="4" max="4" width="9.6" style="31" customWidth="1"/>
    <col min="5" max="5" width="12.625" style="31" customWidth="1"/>
    <col min="6" max="6" width="9.125" style="31" customWidth="1"/>
    <col min="7" max="16384" width="8.7" style="31"/>
  </cols>
  <sheetData>
    <row r="1" s="28" customFormat="1" ht="40.5" customHeight="1" spans="1:5">
      <c r="A1" s="32" t="s">
        <v>485</v>
      </c>
      <c r="B1" s="32"/>
      <c r="C1" s="32"/>
      <c r="D1" s="32"/>
      <c r="E1" s="32"/>
    </row>
    <row r="2" s="29" customFormat="1" ht="44.25" customHeight="1" spans="1:6">
      <c r="A2" s="49" t="s">
        <v>1</v>
      </c>
      <c r="B2" s="50" t="s">
        <v>343</v>
      </c>
      <c r="C2" s="51" t="s">
        <v>344</v>
      </c>
      <c r="D2" s="50" t="s">
        <v>345</v>
      </c>
      <c r="E2" s="51" t="s">
        <v>346</v>
      </c>
      <c r="F2" s="52" t="s">
        <v>347</v>
      </c>
    </row>
    <row r="3" s="28" customFormat="1" ht="39" customHeight="1" spans="1:6">
      <c r="A3" s="53">
        <v>1</v>
      </c>
      <c r="B3" s="34" t="s">
        <v>348</v>
      </c>
      <c r="C3" s="35">
        <f>'8#楼明细(表2.1)'!G7</f>
        <v>433.775</v>
      </c>
      <c r="D3" s="35">
        <f>综合单价分析表!D17</f>
        <v>444.60705975</v>
      </c>
      <c r="E3" s="35">
        <f>D3*C3</f>
        <v>192859.427343056</v>
      </c>
      <c r="F3" s="54"/>
    </row>
    <row r="4" s="28" customFormat="1" ht="39" customHeight="1" spans="1:6">
      <c r="A4" s="53">
        <v>2</v>
      </c>
      <c r="B4" s="34" t="s">
        <v>350</v>
      </c>
      <c r="C4" s="35">
        <f>'8#楼明细(表2.1)'!G10</f>
        <v>107.59</v>
      </c>
      <c r="D4" s="35">
        <f>综合单价分析表!D34</f>
        <v>507.28273575</v>
      </c>
      <c r="E4" s="35">
        <f t="shared" ref="E4:E9" si="0">D4*C4</f>
        <v>54578.5495393425</v>
      </c>
      <c r="F4" s="55"/>
    </row>
    <row r="5" s="28" customFormat="1" ht="39" customHeight="1" spans="1:6">
      <c r="A5" s="53">
        <v>3</v>
      </c>
      <c r="B5" s="34" t="s">
        <v>353</v>
      </c>
      <c r="C5" s="35">
        <f>'8#楼明细(表2.1)'!G13</f>
        <v>5.8</v>
      </c>
      <c r="D5" s="35">
        <f>综合单价分析表!D85</f>
        <v>339.982083</v>
      </c>
      <c r="E5" s="35">
        <f t="shared" si="0"/>
        <v>1971.8960814</v>
      </c>
      <c r="F5" s="55"/>
    </row>
    <row r="6" s="28" customFormat="1" ht="43.2" customHeight="1" spans="1:6">
      <c r="A6" s="53">
        <v>4</v>
      </c>
      <c r="B6" s="34" t="s">
        <v>354</v>
      </c>
      <c r="C6" s="35">
        <f>'8#楼明细(表2.1)'!G15</f>
        <v>87</v>
      </c>
      <c r="D6" s="35">
        <f>综合单价分析表!D102</f>
        <v>393.452892</v>
      </c>
      <c r="E6" s="35">
        <f t="shared" si="0"/>
        <v>34230.401604</v>
      </c>
      <c r="F6" s="55"/>
    </row>
    <row r="7" s="28" customFormat="1" ht="39" customHeight="1" spans="1:7">
      <c r="A7" s="53">
        <v>4</v>
      </c>
      <c r="B7" s="34" t="s">
        <v>355</v>
      </c>
      <c r="C7" s="35">
        <f>'8#楼明细(表2.1)'!G17</f>
        <v>44.2</v>
      </c>
      <c r="D7" s="35">
        <f>综合单价分析表!D119</f>
        <v>297.40749675</v>
      </c>
      <c r="E7" s="35">
        <f t="shared" si="0"/>
        <v>13145.41135635</v>
      </c>
      <c r="F7" s="54"/>
      <c r="G7" s="5"/>
    </row>
    <row r="8" s="28" customFormat="1" ht="39" customHeight="1" spans="1:6">
      <c r="A8" s="53">
        <v>5</v>
      </c>
      <c r="B8" s="34" t="s">
        <v>356</v>
      </c>
      <c r="C8" s="35">
        <f>'8#楼明细(表2.1)'!G19</f>
        <v>157.95</v>
      </c>
      <c r="D8" s="35">
        <f>综合单价分析表!D136</f>
        <v>372.89855925</v>
      </c>
      <c r="E8" s="35">
        <f t="shared" si="0"/>
        <v>58899.3274335375</v>
      </c>
      <c r="F8" s="54"/>
    </row>
    <row r="9" s="28" customFormat="1" ht="39" customHeight="1" spans="1:6">
      <c r="A9" s="53">
        <v>6</v>
      </c>
      <c r="B9" s="34" t="s">
        <v>357</v>
      </c>
      <c r="C9" s="35">
        <f>'8#楼明细(表2.1)'!G22</f>
        <v>494.91</v>
      </c>
      <c r="D9" s="35">
        <f>综合单价分析表!D153</f>
        <v>301.480158</v>
      </c>
      <c r="E9" s="35">
        <f t="shared" si="0"/>
        <v>149205.54499578</v>
      </c>
      <c r="F9" s="56"/>
    </row>
    <row r="10" s="28" customFormat="1" ht="39" customHeight="1" spans="1:6">
      <c r="A10" s="57" t="s">
        <v>360</v>
      </c>
      <c r="B10" s="58"/>
      <c r="C10" s="59">
        <f>SUM(C3:C9)</f>
        <v>1331.225</v>
      </c>
      <c r="D10" s="60"/>
      <c r="E10" s="59">
        <f>SUM(E3:E9)</f>
        <v>504890.558353466</v>
      </c>
      <c r="F10" s="61"/>
    </row>
    <row r="11" s="28" customFormat="1" ht="55.5" customHeight="1" spans="1:5">
      <c r="A11" s="41" t="s">
        <v>435</v>
      </c>
      <c r="B11" s="41"/>
      <c r="C11" s="41"/>
      <c r="D11" s="41"/>
      <c r="E11" s="41"/>
    </row>
    <row r="12" spans="1:5">
      <c r="A12" s="27"/>
      <c r="B12" s="38"/>
      <c r="C12" s="42"/>
      <c r="D12" s="42"/>
      <c r="E12" s="42"/>
    </row>
    <row r="18" spans="2:2">
      <c r="B18" s="1"/>
    </row>
    <row r="19" spans="2:2">
      <c r="B19" s="1"/>
    </row>
    <row r="20" spans="2:2">
      <c r="B20" s="1"/>
    </row>
  </sheetData>
  <mergeCells count="2">
    <mergeCell ref="A1:E1"/>
    <mergeCell ref="A11:E1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I20" sqref="I20"/>
    </sheetView>
  </sheetViews>
  <sheetFormatPr defaultColWidth="9" defaultRowHeight="14.25"/>
  <cols>
    <col min="1" max="1" width="6.5" style="3" customWidth="1"/>
    <col min="2" max="2" width="25.3" style="4" customWidth="1"/>
    <col min="3" max="3" width="11.9" style="4" customWidth="1"/>
    <col min="4" max="5" width="7.2" style="4" customWidth="1"/>
    <col min="6" max="6" width="5.7" style="4" customWidth="1"/>
    <col min="7" max="7" width="10.4" style="2" customWidth="1"/>
    <col min="8" max="8" width="15.8" style="5" customWidth="1"/>
    <col min="9" max="9" width="24.375" style="1" customWidth="1"/>
    <col min="10" max="16384" width="9" style="1"/>
  </cols>
  <sheetData>
    <row r="1" s="1" customFormat="1" ht="43" customHeight="1" spans="1:8">
      <c r="A1" s="6" t="s">
        <v>486</v>
      </c>
      <c r="B1" s="6"/>
      <c r="C1" s="6"/>
      <c r="D1" s="6"/>
      <c r="E1" s="6"/>
      <c r="F1" s="6"/>
      <c r="G1" s="6"/>
      <c r="H1" s="7"/>
    </row>
    <row r="2" s="1" customFormat="1" ht="22" customHeight="1" spans="1:8">
      <c r="A2" s="8" t="s">
        <v>1</v>
      </c>
      <c r="B2" s="8" t="s">
        <v>440</v>
      </c>
      <c r="C2" s="8" t="s">
        <v>441</v>
      </c>
      <c r="D2" s="8" t="s">
        <v>442</v>
      </c>
      <c r="E2" s="8"/>
      <c r="F2" s="8"/>
      <c r="G2" s="8"/>
      <c r="H2" s="9" t="s">
        <v>347</v>
      </c>
    </row>
    <row r="3" s="1" customFormat="1" ht="22" customHeight="1" spans="1:8">
      <c r="A3" s="8"/>
      <c r="B3" s="8"/>
      <c r="C3" s="8"/>
      <c r="D3" s="10" t="s">
        <v>3</v>
      </c>
      <c r="E3" s="10" t="s">
        <v>4</v>
      </c>
      <c r="F3" s="10" t="s">
        <v>28</v>
      </c>
      <c r="G3" s="11" t="s">
        <v>443</v>
      </c>
      <c r="H3" s="9"/>
    </row>
    <row r="4" s="1" customFormat="1" ht="22" customHeight="1" spans="1:8">
      <c r="A4" s="8">
        <v>1</v>
      </c>
      <c r="B4" s="47" t="s">
        <v>348</v>
      </c>
      <c r="C4" s="43" t="s">
        <v>444</v>
      </c>
      <c r="D4" s="10">
        <v>1500</v>
      </c>
      <c r="E4" s="10">
        <v>1450</v>
      </c>
      <c r="F4" s="10">
        <f>54-1</f>
        <v>53</v>
      </c>
      <c r="G4" s="11">
        <f t="shared" ref="G4:G6" si="0">D4*E4*F4/1000000</f>
        <v>115.275</v>
      </c>
      <c r="H4" s="13" t="s">
        <v>470</v>
      </c>
    </row>
    <row r="5" s="1" customFormat="1" ht="22" customHeight="1" spans="1:8">
      <c r="A5" s="8">
        <v>2</v>
      </c>
      <c r="B5" s="47"/>
      <c r="C5" s="43" t="s">
        <v>471</v>
      </c>
      <c r="D5" s="10">
        <v>2600</v>
      </c>
      <c r="E5" s="10">
        <v>1700</v>
      </c>
      <c r="F5" s="10">
        <f>36-1</f>
        <v>35</v>
      </c>
      <c r="G5" s="11">
        <f t="shared" si="0"/>
        <v>154.7</v>
      </c>
      <c r="H5" s="13" t="s">
        <v>447</v>
      </c>
    </row>
    <row r="6" s="1" customFormat="1" ht="45" customHeight="1" spans="1:8">
      <c r="A6" s="8">
        <v>3</v>
      </c>
      <c r="B6" s="47"/>
      <c r="C6" s="43" t="s">
        <v>472</v>
      </c>
      <c r="D6" s="10">
        <v>5200</v>
      </c>
      <c r="E6" s="10">
        <v>1750</v>
      </c>
      <c r="F6" s="10">
        <v>18</v>
      </c>
      <c r="G6" s="11">
        <f t="shared" si="0"/>
        <v>163.8</v>
      </c>
      <c r="H6" s="13" t="s">
        <v>449</v>
      </c>
    </row>
    <row r="7" s="1" customFormat="1" ht="22" customHeight="1" spans="1:8">
      <c r="A7" s="16" t="s">
        <v>450</v>
      </c>
      <c r="B7" s="16"/>
      <c r="C7" s="17"/>
      <c r="D7" s="17"/>
      <c r="E7" s="17"/>
      <c r="F7" s="17">
        <f>SUM(F4:F6)</f>
        <v>106</v>
      </c>
      <c r="G7" s="17">
        <f>SUM(G4:G6)</f>
        <v>433.775</v>
      </c>
      <c r="H7" s="13"/>
    </row>
    <row r="8" s="1" customFormat="1" ht="22" customHeight="1" spans="1:8">
      <c r="A8" s="8">
        <v>1</v>
      </c>
      <c r="B8" s="47" t="s">
        <v>350</v>
      </c>
      <c r="C8" s="43" t="s">
        <v>451</v>
      </c>
      <c r="D8" s="10">
        <v>900</v>
      </c>
      <c r="E8" s="10">
        <v>1450</v>
      </c>
      <c r="F8" s="10">
        <f>54-1</f>
        <v>53</v>
      </c>
      <c r="G8" s="11">
        <f t="shared" ref="G8:G12" si="1">D8*E8*F8/1000000</f>
        <v>69.165</v>
      </c>
      <c r="H8" s="13" t="s">
        <v>473</v>
      </c>
    </row>
    <row r="9" s="1" customFormat="1" ht="22" customHeight="1" spans="1:8">
      <c r="A9" s="8">
        <v>2</v>
      </c>
      <c r="B9" s="47"/>
      <c r="C9" s="43" t="s">
        <v>453</v>
      </c>
      <c r="D9" s="10">
        <v>500</v>
      </c>
      <c r="E9" s="10">
        <v>1450</v>
      </c>
      <c r="F9" s="10">
        <f>54-1</f>
        <v>53</v>
      </c>
      <c r="G9" s="11">
        <f t="shared" si="1"/>
        <v>38.425</v>
      </c>
      <c r="H9" s="13" t="s">
        <v>454</v>
      </c>
    </row>
    <row r="10" s="1" customFormat="1" ht="22" customHeight="1" spans="1:8">
      <c r="A10" s="16" t="s">
        <v>450</v>
      </c>
      <c r="B10" s="16"/>
      <c r="C10" s="17"/>
      <c r="D10" s="17"/>
      <c r="E10" s="17"/>
      <c r="F10" s="17">
        <f>SUM(F8:F9)</f>
        <v>106</v>
      </c>
      <c r="G10" s="17">
        <f>SUM(G8:G9)</f>
        <v>107.59</v>
      </c>
      <c r="H10" s="13"/>
    </row>
    <row r="11" s="1" customFormat="1" ht="42" customHeight="1" spans="1:8">
      <c r="A11" s="8">
        <v>1</v>
      </c>
      <c r="B11" s="47" t="s">
        <v>353</v>
      </c>
      <c r="C11" s="43" t="s">
        <v>474</v>
      </c>
      <c r="D11" s="10">
        <v>1100</v>
      </c>
      <c r="E11" s="10">
        <v>1000</v>
      </c>
      <c r="F11" s="10">
        <f>3-1</f>
        <v>2</v>
      </c>
      <c r="G11" s="11">
        <f t="shared" si="1"/>
        <v>2.2</v>
      </c>
      <c r="H11" s="13" t="s">
        <v>487</v>
      </c>
    </row>
    <row r="12" s="1" customFormat="1" ht="42" customHeight="1" spans="1:8">
      <c r="A12" s="8">
        <v>2</v>
      </c>
      <c r="B12" s="47"/>
      <c r="C12" s="43" t="s">
        <v>204</v>
      </c>
      <c r="D12" s="10">
        <v>800</v>
      </c>
      <c r="E12" s="10">
        <v>1500</v>
      </c>
      <c r="F12" s="10">
        <v>3</v>
      </c>
      <c r="G12" s="11">
        <f t="shared" si="1"/>
        <v>3.6</v>
      </c>
      <c r="H12" s="13" t="s">
        <v>476</v>
      </c>
    </row>
    <row r="13" s="1" customFormat="1" ht="22" customHeight="1" spans="1:8">
      <c r="A13" s="16" t="s">
        <v>450</v>
      </c>
      <c r="B13" s="16"/>
      <c r="C13" s="17"/>
      <c r="D13" s="17"/>
      <c r="E13" s="17"/>
      <c r="F13" s="17">
        <f>SUM(F11:F12)</f>
        <v>5</v>
      </c>
      <c r="G13" s="17">
        <f>SUM(G11:G12)</f>
        <v>5.8</v>
      </c>
      <c r="H13" s="13"/>
    </row>
    <row r="14" s="1" customFormat="1" ht="36" customHeight="1" spans="1:9">
      <c r="A14" s="8">
        <v>1</v>
      </c>
      <c r="B14" s="48" t="s">
        <v>354</v>
      </c>
      <c r="C14" s="43" t="s">
        <v>477</v>
      </c>
      <c r="D14" s="10">
        <v>1200</v>
      </c>
      <c r="E14" s="10">
        <v>1450</v>
      </c>
      <c r="F14" s="10">
        <f>51-1</f>
        <v>50</v>
      </c>
      <c r="G14" s="11">
        <f>D14*E14*F14/1000000</f>
        <v>87</v>
      </c>
      <c r="H14" s="13" t="s">
        <v>478</v>
      </c>
      <c r="I14" s="27"/>
    </row>
    <row r="15" s="1" customFormat="1" ht="22" customHeight="1" spans="1:8">
      <c r="A15" s="16" t="s">
        <v>450</v>
      </c>
      <c r="B15" s="16"/>
      <c r="C15" s="17"/>
      <c r="D15" s="17"/>
      <c r="E15" s="17"/>
      <c r="F15" s="17">
        <f>F14</f>
        <v>50</v>
      </c>
      <c r="G15" s="17">
        <f>G14</f>
        <v>87</v>
      </c>
      <c r="H15" s="13"/>
    </row>
    <row r="16" s="1" customFormat="1" ht="36" customHeight="1" spans="1:9">
      <c r="A16" s="8">
        <v>1</v>
      </c>
      <c r="B16" s="48" t="s">
        <v>355</v>
      </c>
      <c r="C16" s="43" t="s">
        <v>457</v>
      </c>
      <c r="D16" s="10">
        <v>1700</v>
      </c>
      <c r="E16" s="10">
        <v>1000</v>
      </c>
      <c r="F16" s="10">
        <f>27-1</f>
        <v>26</v>
      </c>
      <c r="G16" s="11">
        <f>D16*E16*F16/1000000</f>
        <v>44.2</v>
      </c>
      <c r="H16" s="13" t="s">
        <v>458</v>
      </c>
      <c r="I16" s="27"/>
    </row>
    <row r="17" s="1" customFormat="1" ht="22" customHeight="1" spans="1:8">
      <c r="A17" s="16" t="s">
        <v>450</v>
      </c>
      <c r="B17" s="16"/>
      <c r="C17" s="17"/>
      <c r="D17" s="17"/>
      <c r="E17" s="17"/>
      <c r="F17" s="17">
        <f>F16</f>
        <v>26</v>
      </c>
      <c r="G17" s="17">
        <f>G16</f>
        <v>44.2</v>
      </c>
      <c r="H17" s="13"/>
    </row>
    <row r="18" s="1" customFormat="1" ht="45" customHeight="1" spans="1:9">
      <c r="A18" s="8">
        <v>1</v>
      </c>
      <c r="B18" s="25" t="s">
        <v>479</v>
      </c>
      <c r="C18" s="43" t="s">
        <v>480</v>
      </c>
      <c r="D18" s="10">
        <v>1300</v>
      </c>
      <c r="E18" s="10">
        <v>2250</v>
      </c>
      <c r="F18" s="10">
        <v>54</v>
      </c>
      <c r="G18" s="11">
        <f>D18*E18*F18/1000000</f>
        <v>157.95</v>
      </c>
      <c r="H18" s="13" t="s">
        <v>481</v>
      </c>
      <c r="I18" s="27"/>
    </row>
    <row r="19" s="1" customFormat="1" ht="22" customHeight="1" spans="1:8">
      <c r="A19" s="16" t="s">
        <v>450</v>
      </c>
      <c r="B19" s="16"/>
      <c r="C19" s="17"/>
      <c r="D19" s="17"/>
      <c r="E19" s="17"/>
      <c r="F19" s="17">
        <f>SUM(F18:F18)</f>
        <v>54</v>
      </c>
      <c r="G19" s="17">
        <f>SUM(G18:G18)</f>
        <v>157.95</v>
      </c>
      <c r="H19" s="13"/>
    </row>
    <row r="20" s="1" customFormat="1" ht="45" customHeight="1" spans="1:8">
      <c r="A20" s="8">
        <v>1</v>
      </c>
      <c r="B20" s="12" t="s">
        <v>357</v>
      </c>
      <c r="C20" s="43" t="s">
        <v>482</v>
      </c>
      <c r="D20" s="10">
        <v>2400</v>
      </c>
      <c r="E20" s="10">
        <v>2350</v>
      </c>
      <c r="F20" s="10">
        <v>54</v>
      </c>
      <c r="G20" s="11">
        <f>D20*E20*F20/1000000</f>
        <v>304.56</v>
      </c>
      <c r="H20" s="13" t="s">
        <v>483</v>
      </c>
    </row>
    <row r="21" s="1" customFormat="1" ht="22" customHeight="1" spans="1:9">
      <c r="A21" s="8">
        <v>2</v>
      </c>
      <c r="B21" s="15"/>
      <c r="C21" s="43" t="s">
        <v>484</v>
      </c>
      <c r="D21" s="10">
        <v>1500</v>
      </c>
      <c r="E21" s="10">
        <v>2350</v>
      </c>
      <c r="F21" s="10">
        <v>54</v>
      </c>
      <c r="G21" s="11">
        <f>D21*E21*F21/1000000</f>
        <v>190.35</v>
      </c>
      <c r="H21" s="13" t="s">
        <v>470</v>
      </c>
      <c r="I21" s="27"/>
    </row>
    <row r="22" s="1" customFormat="1" ht="22" customHeight="1" spans="1:8">
      <c r="A22" s="16" t="s">
        <v>450</v>
      </c>
      <c r="B22" s="16"/>
      <c r="C22" s="17"/>
      <c r="D22" s="17"/>
      <c r="E22" s="17"/>
      <c r="F22" s="17">
        <f>SUM(F20:F21)</f>
        <v>108</v>
      </c>
      <c r="G22" s="17">
        <f>SUM(G20:G21)</f>
        <v>494.91</v>
      </c>
      <c r="H22" s="13"/>
    </row>
    <row r="23" s="1" customFormat="1" ht="22" customHeight="1" spans="1:8">
      <c r="A23" s="16" t="s">
        <v>360</v>
      </c>
      <c r="B23" s="16"/>
      <c r="C23" s="17"/>
      <c r="D23" s="17"/>
      <c r="E23" s="17"/>
      <c r="F23" s="17">
        <f>F7+F10+F13+F15+F17+F19+F22</f>
        <v>455</v>
      </c>
      <c r="G23" s="17">
        <f>G7+G10+G13+G15+G17+G19+G22</f>
        <v>1331.225</v>
      </c>
      <c r="H23" s="26"/>
    </row>
    <row r="24" s="1" customFormat="1" spans="1:8">
      <c r="A24" s="3"/>
      <c r="B24" s="4"/>
      <c r="C24" s="4"/>
      <c r="D24" s="4"/>
      <c r="E24" s="4"/>
      <c r="F24" s="4"/>
      <c r="G24" s="2"/>
      <c r="H24" s="5"/>
    </row>
    <row r="25" s="2" customFormat="1" spans="1:8">
      <c r="A25" s="3"/>
      <c r="B25" s="4"/>
      <c r="C25" s="4"/>
      <c r="D25" s="4"/>
      <c r="E25" s="4"/>
      <c r="F25" s="4"/>
      <c r="H25" s="5"/>
    </row>
  </sheetData>
  <mergeCells count="19">
    <mergeCell ref="A1:H1"/>
    <mergeCell ref="D2:G2"/>
    <mergeCell ref="A7:B7"/>
    <mergeCell ref="A10:B10"/>
    <mergeCell ref="A13:B13"/>
    <mergeCell ref="A15:B15"/>
    <mergeCell ref="A17:B17"/>
    <mergeCell ref="A19:B19"/>
    <mergeCell ref="A22:B22"/>
    <mergeCell ref="A23:B23"/>
    <mergeCell ref="A2:A3"/>
    <mergeCell ref="B2:B3"/>
    <mergeCell ref="B4:B6"/>
    <mergeCell ref="B8:B9"/>
    <mergeCell ref="B11:B12"/>
    <mergeCell ref="B20:B21"/>
    <mergeCell ref="C2:C3"/>
    <mergeCell ref="H2:H3"/>
    <mergeCell ref="I14:I1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M11" sqref="M11"/>
    </sheetView>
  </sheetViews>
  <sheetFormatPr defaultColWidth="8.7" defaultRowHeight="14.25" outlineLevelCol="6"/>
  <cols>
    <col min="1" max="1" width="5.2" style="30" customWidth="1"/>
    <col min="2" max="2" width="21.1" style="31" customWidth="1"/>
    <col min="3" max="3" width="20.625" style="31" customWidth="1"/>
    <col min="4" max="4" width="9.6" style="31" customWidth="1"/>
    <col min="5" max="5" width="13.875" style="31" customWidth="1"/>
    <col min="6" max="6" width="8.75" style="31" customWidth="1"/>
    <col min="7" max="16384" width="8.7" style="31"/>
  </cols>
  <sheetData>
    <row r="1" s="28" customFormat="1" ht="40.5" customHeight="1" spans="1:5">
      <c r="A1" s="32" t="s">
        <v>488</v>
      </c>
      <c r="B1" s="32"/>
      <c r="C1" s="32"/>
      <c r="D1" s="32"/>
      <c r="E1" s="32"/>
    </row>
    <row r="2" s="29" customFormat="1" ht="44.25" customHeight="1" spans="1:6">
      <c r="A2" s="9" t="s">
        <v>1</v>
      </c>
      <c r="B2" s="9" t="s">
        <v>343</v>
      </c>
      <c r="C2" s="33" t="s">
        <v>344</v>
      </c>
      <c r="D2" s="9" t="s">
        <v>345</v>
      </c>
      <c r="E2" s="33" t="s">
        <v>346</v>
      </c>
      <c r="F2" s="9" t="s">
        <v>347</v>
      </c>
    </row>
    <row r="3" s="28" customFormat="1" ht="40" customHeight="1" spans="1:6">
      <c r="A3" s="9">
        <v>1</v>
      </c>
      <c r="B3" s="34" t="s">
        <v>348</v>
      </c>
      <c r="C3" s="35">
        <f>'6#楼明细(表2.1)'!G9</f>
        <v>801.975</v>
      </c>
      <c r="D3" s="35">
        <f>综合单价分析表!D17</f>
        <v>444.60705975</v>
      </c>
      <c r="E3" s="35">
        <f>D3*C3</f>
        <v>356563.746743006</v>
      </c>
      <c r="F3" s="36"/>
    </row>
    <row r="4" s="28" customFormat="1" ht="40" customHeight="1" spans="1:6">
      <c r="A4" s="9">
        <v>2</v>
      </c>
      <c r="B4" s="34" t="s">
        <v>350</v>
      </c>
      <c r="C4" s="35">
        <f>'6#楼明细(表2.1)'!G14</f>
        <v>238</v>
      </c>
      <c r="D4" s="35">
        <f>综合单价分析表!D34</f>
        <v>507.28273575</v>
      </c>
      <c r="E4" s="35">
        <f t="shared" ref="E4:E11" si="0">D4*C4</f>
        <v>120733.2911085</v>
      </c>
      <c r="F4" s="13"/>
    </row>
    <row r="5" s="28" customFormat="1" ht="40" customHeight="1" spans="1:6">
      <c r="A5" s="9">
        <v>3</v>
      </c>
      <c r="B5" s="37" t="s">
        <v>351</v>
      </c>
      <c r="C5" s="8">
        <f>'6#楼明细(表2.1)'!G16</f>
        <v>109.82</v>
      </c>
      <c r="D5" s="35">
        <f>综合单价分析表!D51</f>
        <v>440.99772675</v>
      </c>
      <c r="E5" s="35">
        <f t="shared" si="0"/>
        <v>48430.370351685</v>
      </c>
      <c r="F5" s="13"/>
    </row>
    <row r="6" s="1" customFormat="1" ht="63" customHeight="1" spans="1:7">
      <c r="A6" s="9">
        <v>4</v>
      </c>
      <c r="B6" s="37" t="s">
        <v>352</v>
      </c>
      <c r="C6" s="8">
        <f>'6#楼明细(表2.1)'!G18</f>
        <v>1.08</v>
      </c>
      <c r="D6" s="35">
        <f>综合单价分析表!D68</f>
        <v>362.02428675</v>
      </c>
      <c r="E6" s="35">
        <f t="shared" si="0"/>
        <v>390.98622969</v>
      </c>
      <c r="F6" s="10"/>
      <c r="G6" s="38"/>
    </row>
    <row r="7" s="28" customFormat="1" ht="40" customHeight="1" spans="1:6">
      <c r="A7" s="9">
        <v>5</v>
      </c>
      <c r="B7" s="34" t="s">
        <v>353</v>
      </c>
      <c r="C7" s="35">
        <f>'6#楼明细(表2.1)'!G21</f>
        <v>6.8</v>
      </c>
      <c r="D7" s="35">
        <f>综合单价分析表!D85</f>
        <v>339.982083</v>
      </c>
      <c r="E7" s="35">
        <f t="shared" si="0"/>
        <v>2311.8781644</v>
      </c>
      <c r="F7" s="13"/>
    </row>
    <row r="8" s="28" customFormat="1" ht="40" customHeight="1" spans="1:6">
      <c r="A8" s="9">
        <v>6</v>
      </c>
      <c r="B8" s="34" t="s">
        <v>355</v>
      </c>
      <c r="C8" s="35">
        <f>'6#楼明细(表2.1)'!G24</f>
        <v>63.9</v>
      </c>
      <c r="D8" s="35">
        <f>综合单价分析表!D119</f>
        <v>297.40749675</v>
      </c>
      <c r="E8" s="35">
        <f t="shared" si="0"/>
        <v>19004.339042325</v>
      </c>
      <c r="F8" s="36"/>
    </row>
    <row r="9" s="28" customFormat="1" ht="40" customHeight="1" spans="1:6">
      <c r="A9" s="9">
        <v>7</v>
      </c>
      <c r="B9" s="34" t="s">
        <v>356</v>
      </c>
      <c r="C9" s="35">
        <f>'6#楼明细(表2.1)'!G26</f>
        <v>218.96</v>
      </c>
      <c r="D9" s="35">
        <f>综合单价分析表!D136</f>
        <v>372.89855925</v>
      </c>
      <c r="E9" s="35">
        <f t="shared" si="0"/>
        <v>81649.86853338</v>
      </c>
      <c r="F9" s="36"/>
    </row>
    <row r="10" s="28" customFormat="1" ht="40" customHeight="1" spans="1:6">
      <c r="A10" s="9">
        <v>8</v>
      </c>
      <c r="B10" s="34" t="s">
        <v>357</v>
      </c>
      <c r="C10" s="35">
        <f>'6#楼明细(表2.1)'!G29</f>
        <v>703.8</v>
      </c>
      <c r="D10" s="35">
        <f>综合单价分析表!D153</f>
        <v>301.480158</v>
      </c>
      <c r="E10" s="35">
        <f t="shared" si="0"/>
        <v>212181.7352004</v>
      </c>
      <c r="F10" s="36"/>
    </row>
    <row r="11" s="28" customFormat="1" ht="40" customHeight="1" spans="1:6">
      <c r="A11" s="9">
        <v>9</v>
      </c>
      <c r="B11" s="46" t="s">
        <v>359</v>
      </c>
      <c r="C11" s="35">
        <f>'6#楼明细(表2.1)'!G31</f>
        <v>142.8</v>
      </c>
      <c r="D11" s="35">
        <f>综合单价分析表!D187</f>
        <v>414.54826875</v>
      </c>
      <c r="E11" s="35">
        <f t="shared" si="0"/>
        <v>59197.4927775</v>
      </c>
      <c r="F11" s="36"/>
    </row>
    <row r="12" s="28" customFormat="1" ht="40" customHeight="1" spans="1:6">
      <c r="A12" s="9">
        <v>10</v>
      </c>
      <c r="B12" s="9" t="s">
        <v>360</v>
      </c>
      <c r="C12" s="35">
        <f>SUM(C3:C11)</f>
        <v>2287.135</v>
      </c>
      <c r="D12" s="39"/>
      <c r="E12" s="35">
        <f>SUM(E3:E11)</f>
        <v>900463.708150886</v>
      </c>
      <c r="F12" s="40"/>
    </row>
    <row r="13" s="28" customFormat="1" ht="55.5" customHeight="1" spans="1:5">
      <c r="A13" s="41" t="s">
        <v>435</v>
      </c>
      <c r="B13" s="41"/>
      <c r="C13" s="41"/>
      <c r="D13" s="41"/>
      <c r="E13" s="41"/>
    </row>
    <row r="14" s="31" customFormat="1" spans="1:5">
      <c r="A14" s="27"/>
      <c r="B14" s="38"/>
      <c r="C14" s="42"/>
      <c r="D14" s="42"/>
      <c r="E14" s="42"/>
    </row>
    <row r="20" s="31" customFormat="1" spans="1:2">
      <c r="A20" s="30"/>
      <c r="B20" s="1"/>
    </row>
    <row r="21" s="31" customFormat="1" spans="1:2">
      <c r="A21" s="30"/>
      <c r="B21" s="1"/>
    </row>
    <row r="22" s="31" customFormat="1" spans="1:2">
      <c r="A22" s="30"/>
      <c r="B22" s="1"/>
    </row>
  </sheetData>
  <mergeCells count="2">
    <mergeCell ref="A1:E1"/>
    <mergeCell ref="A13:E13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I15" sqref="I15"/>
    </sheetView>
  </sheetViews>
  <sheetFormatPr defaultColWidth="9" defaultRowHeight="14.25"/>
  <cols>
    <col min="1" max="1" width="6.5" style="3" customWidth="1"/>
    <col min="2" max="2" width="25.3" style="4" customWidth="1"/>
    <col min="3" max="3" width="11.9" style="4" customWidth="1"/>
    <col min="4" max="5" width="7.2" style="4" customWidth="1"/>
    <col min="6" max="6" width="5.7" style="4" customWidth="1"/>
    <col min="7" max="7" width="10.4" style="2" customWidth="1"/>
    <col min="8" max="8" width="15.8" style="5" customWidth="1"/>
    <col min="9" max="9" width="24.375" style="1" customWidth="1"/>
    <col min="10" max="16384" width="9" style="1"/>
  </cols>
  <sheetData>
    <row r="1" s="1" customFormat="1" ht="43" customHeight="1" spans="1:8">
      <c r="A1" s="6" t="s">
        <v>489</v>
      </c>
      <c r="B1" s="6"/>
      <c r="C1" s="6"/>
      <c r="D1" s="6"/>
      <c r="E1" s="6"/>
      <c r="F1" s="6"/>
      <c r="G1" s="6"/>
      <c r="H1" s="7"/>
    </row>
    <row r="2" s="1" customFormat="1" ht="22" customHeight="1" spans="1:8">
      <c r="A2" s="8" t="s">
        <v>1</v>
      </c>
      <c r="B2" s="8" t="s">
        <v>440</v>
      </c>
      <c r="C2" s="8" t="s">
        <v>441</v>
      </c>
      <c r="D2" s="8" t="s">
        <v>442</v>
      </c>
      <c r="E2" s="8"/>
      <c r="F2" s="8"/>
      <c r="G2" s="8"/>
      <c r="H2" s="9" t="s">
        <v>347</v>
      </c>
    </row>
    <row r="3" s="1" customFormat="1" ht="22" customHeight="1" spans="1:8">
      <c r="A3" s="8"/>
      <c r="B3" s="8"/>
      <c r="C3" s="8"/>
      <c r="D3" s="10" t="s">
        <v>3</v>
      </c>
      <c r="E3" s="10" t="s">
        <v>4</v>
      </c>
      <c r="F3" s="10" t="s">
        <v>28</v>
      </c>
      <c r="G3" s="11" t="s">
        <v>443</v>
      </c>
      <c r="H3" s="9"/>
    </row>
    <row r="4" s="1" customFormat="1" ht="22" customHeight="1" spans="1:8">
      <c r="A4" s="8">
        <v>1</v>
      </c>
      <c r="B4" s="12" t="s">
        <v>348</v>
      </c>
      <c r="C4" s="43" t="s">
        <v>490</v>
      </c>
      <c r="D4" s="10">
        <v>1500</v>
      </c>
      <c r="E4" s="10">
        <v>1400</v>
      </c>
      <c r="F4" s="10">
        <v>68</v>
      </c>
      <c r="G4" s="11">
        <f>D4*E4*F4/1000000</f>
        <v>142.8</v>
      </c>
      <c r="H4" s="13" t="s">
        <v>491</v>
      </c>
    </row>
    <row r="5" s="1" customFormat="1" ht="22" customHeight="1" spans="1:8">
      <c r="A5" s="8">
        <v>2</v>
      </c>
      <c r="B5" s="14"/>
      <c r="C5" s="43" t="s">
        <v>492</v>
      </c>
      <c r="D5" s="10">
        <v>2650</v>
      </c>
      <c r="E5" s="10">
        <v>1650</v>
      </c>
      <c r="F5" s="10">
        <v>34</v>
      </c>
      <c r="G5" s="11">
        <f>D5*E5*F5/1000000</f>
        <v>148.665</v>
      </c>
      <c r="H5" s="13" t="s">
        <v>447</v>
      </c>
    </row>
    <row r="6" s="1" customFormat="1" ht="45" customHeight="1" spans="1:8">
      <c r="A6" s="8">
        <v>3</v>
      </c>
      <c r="B6" s="14"/>
      <c r="C6" s="43" t="s">
        <v>493</v>
      </c>
      <c r="D6" s="10">
        <v>3100</v>
      </c>
      <c r="E6" s="10">
        <v>1650</v>
      </c>
      <c r="F6" s="10">
        <v>34</v>
      </c>
      <c r="G6" s="11">
        <f>D6*E6*F6/1000000</f>
        <v>173.91</v>
      </c>
      <c r="H6" s="13" t="s">
        <v>470</v>
      </c>
    </row>
    <row r="7" s="1" customFormat="1" ht="45" customHeight="1" spans="1:8">
      <c r="A7" s="8">
        <v>4</v>
      </c>
      <c r="B7" s="14"/>
      <c r="C7" s="43" t="s">
        <v>494</v>
      </c>
      <c r="D7" s="10">
        <v>5000</v>
      </c>
      <c r="E7" s="10">
        <v>1700</v>
      </c>
      <c r="F7" s="10">
        <v>34</v>
      </c>
      <c r="G7" s="11">
        <f>D7*E7*F7/1000000</f>
        <v>289</v>
      </c>
      <c r="H7" s="13" t="s">
        <v>449</v>
      </c>
    </row>
    <row r="8" s="1" customFormat="1" ht="45" customHeight="1" spans="1:8">
      <c r="A8" s="8">
        <v>5</v>
      </c>
      <c r="B8" s="15"/>
      <c r="C8" s="43" t="s">
        <v>495</v>
      </c>
      <c r="D8" s="10">
        <v>1000</v>
      </c>
      <c r="E8" s="10">
        <v>1400</v>
      </c>
      <c r="F8" s="10">
        <v>34</v>
      </c>
      <c r="G8" s="11">
        <f>D8*E8*F8/1000000</f>
        <v>47.6</v>
      </c>
      <c r="H8" s="13" t="s">
        <v>470</v>
      </c>
    </row>
    <row r="9" s="1" customFormat="1" ht="22" customHeight="1" spans="1:8">
      <c r="A9" s="16" t="s">
        <v>450</v>
      </c>
      <c r="B9" s="16"/>
      <c r="C9" s="17"/>
      <c r="D9" s="17"/>
      <c r="E9" s="17"/>
      <c r="F9" s="17">
        <f>SUM(F4:F8)</f>
        <v>204</v>
      </c>
      <c r="G9" s="17">
        <f>SUM(G4:G8)</f>
        <v>801.975</v>
      </c>
      <c r="H9" s="13"/>
    </row>
    <row r="10" s="1" customFormat="1" ht="22" customHeight="1" spans="1:8">
      <c r="A10" s="8">
        <v>1</v>
      </c>
      <c r="B10" s="12" t="s">
        <v>350</v>
      </c>
      <c r="C10" s="10"/>
      <c r="D10" s="10"/>
      <c r="E10" s="10"/>
      <c r="F10" s="10"/>
      <c r="G10" s="11"/>
      <c r="H10" s="13"/>
    </row>
    <row r="11" s="1" customFormat="1" ht="22" customHeight="1" spans="1:8">
      <c r="A11" s="8">
        <v>2</v>
      </c>
      <c r="B11" s="14"/>
      <c r="C11" s="43" t="s">
        <v>496</v>
      </c>
      <c r="D11" s="10">
        <v>900</v>
      </c>
      <c r="E11" s="10">
        <v>1400</v>
      </c>
      <c r="F11" s="10">
        <v>136</v>
      </c>
      <c r="G11" s="11">
        <f t="shared" ref="G11:G15" si="0">D11*E11*F11/1000000</f>
        <v>171.36</v>
      </c>
      <c r="H11" s="13" t="s">
        <v>497</v>
      </c>
    </row>
    <row r="12" s="1" customFormat="1" ht="22" customHeight="1" spans="1:8">
      <c r="A12" s="8">
        <v>3</v>
      </c>
      <c r="B12" s="14"/>
      <c r="C12" s="43" t="s">
        <v>498</v>
      </c>
      <c r="D12" s="10">
        <v>400</v>
      </c>
      <c r="E12" s="10">
        <v>1400</v>
      </c>
      <c r="F12" s="10">
        <v>68</v>
      </c>
      <c r="G12" s="11">
        <f t="shared" si="0"/>
        <v>38.08</v>
      </c>
      <c r="H12" s="13" t="s">
        <v>499</v>
      </c>
    </row>
    <row r="13" s="1" customFormat="1" ht="22" customHeight="1" spans="1:8">
      <c r="A13" s="8">
        <v>4</v>
      </c>
      <c r="B13" s="15"/>
      <c r="C13" s="43" t="s">
        <v>500</v>
      </c>
      <c r="D13" s="10">
        <v>600</v>
      </c>
      <c r="E13" s="10">
        <v>1400</v>
      </c>
      <c r="F13" s="10">
        <v>34</v>
      </c>
      <c r="G13" s="11">
        <f t="shared" si="0"/>
        <v>28.56</v>
      </c>
      <c r="H13" s="13" t="s">
        <v>501</v>
      </c>
    </row>
    <row r="14" s="1" customFormat="1" ht="22" customHeight="1" spans="1:8">
      <c r="A14" s="16" t="s">
        <v>450</v>
      </c>
      <c r="B14" s="16"/>
      <c r="C14" s="17"/>
      <c r="D14" s="17"/>
      <c r="E14" s="17"/>
      <c r="F14" s="17">
        <f>SUM(F10:F13)</f>
        <v>238</v>
      </c>
      <c r="G14" s="17">
        <f>SUM(G10:G13)</f>
        <v>238</v>
      </c>
      <c r="H14" s="13"/>
    </row>
    <row r="15" s="1" customFormat="1" ht="42" customHeight="1" spans="1:8">
      <c r="A15" s="18">
        <v>1</v>
      </c>
      <c r="B15" s="19" t="s">
        <v>351</v>
      </c>
      <c r="C15" s="20" t="s">
        <v>502</v>
      </c>
      <c r="D15" s="20">
        <v>1900</v>
      </c>
      <c r="E15" s="20">
        <v>1700</v>
      </c>
      <c r="F15" s="20">
        <v>34</v>
      </c>
      <c r="G15" s="21">
        <f>D15*E15*F15/1000000</f>
        <v>109.82</v>
      </c>
      <c r="H15" s="22" t="s">
        <v>503</v>
      </c>
    </row>
    <row r="16" s="1" customFormat="1" ht="42" customHeight="1" spans="1:8">
      <c r="A16" s="23" t="s">
        <v>450</v>
      </c>
      <c r="B16" s="23"/>
      <c r="C16" s="24"/>
      <c r="D16" s="24"/>
      <c r="E16" s="24"/>
      <c r="F16" s="24">
        <f>SUM(F15:F15)</f>
        <v>34</v>
      </c>
      <c r="G16" s="24">
        <f>SUM(G15:G15)</f>
        <v>109.82</v>
      </c>
      <c r="H16" s="22"/>
    </row>
    <row r="17" s="1" customFormat="1" ht="42" customHeight="1" spans="1:8">
      <c r="A17" s="8">
        <v>1</v>
      </c>
      <c r="B17" s="14" t="s">
        <v>352</v>
      </c>
      <c r="C17" s="43" t="s">
        <v>504</v>
      </c>
      <c r="D17" s="10">
        <v>600</v>
      </c>
      <c r="E17" s="10">
        <v>900</v>
      </c>
      <c r="F17" s="10">
        <v>2</v>
      </c>
      <c r="G17" s="11">
        <f>D17*E17*F17/1000000</f>
        <v>1.08</v>
      </c>
      <c r="H17" s="13" t="s">
        <v>505</v>
      </c>
    </row>
    <row r="18" s="1" customFormat="1" ht="42" customHeight="1" spans="1:8">
      <c r="A18" s="16" t="s">
        <v>450</v>
      </c>
      <c r="B18" s="16"/>
      <c r="C18" s="17"/>
      <c r="D18" s="17"/>
      <c r="E18" s="17"/>
      <c r="F18" s="17">
        <f>SUM(F17:F17)</f>
        <v>2</v>
      </c>
      <c r="G18" s="17">
        <f>SUM(G17:G17)</f>
        <v>1.08</v>
      </c>
      <c r="H18" s="13"/>
    </row>
    <row r="19" s="1" customFormat="1" ht="42" customHeight="1" spans="1:8">
      <c r="A19" s="18">
        <v>1</v>
      </c>
      <c r="B19" s="44" t="s">
        <v>506</v>
      </c>
      <c r="C19" s="20" t="s">
        <v>204</v>
      </c>
      <c r="D19" s="20">
        <v>800</v>
      </c>
      <c r="E19" s="20">
        <v>1500</v>
      </c>
      <c r="F19" s="20">
        <v>2</v>
      </c>
      <c r="G19" s="21">
        <f>D19*E19*F19/1000000</f>
        <v>2.4</v>
      </c>
      <c r="H19" s="22" t="s">
        <v>507</v>
      </c>
    </row>
    <row r="20" s="1" customFormat="1" ht="42" customHeight="1" spans="1:8">
      <c r="A20" s="18">
        <v>2</v>
      </c>
      <c r="B20" s="45"/>
      <c r="C20" s="20" t="s">
        <v>508</v>
      </c>
      <c r="D20" s="20">
        <v>1100</v>
      </c>
      <c r="E20" s="20">
        <v>2000</v>
      </c>
      <c r="F20" s="20">
        <v>2</v>
      </c>
      <c r="G20" s="21">
        <f>D20*E20*F20/1000000</f>
        <v>4.4</v>
      </c>
      <c r="H20" s="22" t="s">
        <v>509</v>
      </c>
    </row>
    <row r="21" s="1" customFormat="1" ht="22" customHeight="1" spans="1:8">
      <c r="A21" s="16" t="s">
        <v>450</v>
      </c>
      <c r="B21" s="16"/>
      <c r="C21" s="17"/>
      <c r="D21" s="17"/>
      <c r="E21" s="17"/>
      <c r="F21" s="17">
        <f>SUM(F19:F20)</f>
        <v>4</v>
      </c>
      <c r="G21" s="17">
        <f>SUM(G19:G20)</f>
        <v>6.8</v>
      </c>
      <c r="H21" s="13"/>
    </row>
    <row r="22" s="1" customFormat="1" ht="22" customHeight="1" spans="1:9">
      <c r="A22" s="8">
        <v>1</v>
      </c>
      <c r="B22" s="25" t="s">
        <v>355</v>
      </c>
      <c r="C22" s="43" t="s">
        <v>169</v>
      </c>
      <c r="D22" s="10">
        <v>1500</v>
      </c>
      <c r="E22" s="10">
        <v>1700</v>
      </c>
      <c r="F22" s="10">
        <v>2</v>
      </c>
      <c r="G22" s="11">
        <f t="shared" ref="G22:G25" si="1">D22*E22*F22/1000000</f>
        <v>5.1</v>
      </c>
      <c r="H22" s="13" t="s">
        <v>510</v>
      </c>
      <c r="I22" s="27"/>
    </row>
    <row r="23" s="1" customFormat="1" ht="22" customHeight="1" spans="1:9">
      <c r="A23" s="8">
        <v>2</v>
      </c>
      <c r="B23" s="25"/>
      <c r="C23" s="43" t="s">
        <v>511</v>
      </c>
      <c r="D23" s="10">
        <v>1500</v>
      </c>
      <c r="E23" s="10">
        <v>1400</v>
      </c>
      <c r="F23" s="10">
        <v>28</v>
      </c>
      <c r="G23" s="11">
        <f t="shared" si="1"/>
        <v>58.8</v>
      </c>
      <c r="H23" s="13" t="s">
        <v>458</v>
      </c>
      <c r="I23" s="27"/>
    </row>
    <row r="24" s="1" customFormat="1" ht="22" customHeight="1" spans="1:8">
      <c r="A24" s="16" t="s">
        <v>450</v>
      </c>
      <c r="B24" s="16"/>
      <c r="C24" s="17"/>
      <c r="D24" s="17"/>
      <c r="E24" s="17"/>
      <c r="F24" s="17">
        <f>SUM(F22:F23)</f>
        <v>30</v>
      </c>
      <c r="G24" s="17">
        <f>SUM(G22:G23)</f>
        <v>63.9</v>
      </c>
      <c r="H24" s="13"/>
    </row>
    <row r="25" s="1" customFormat="1" ht="45" customHeight="1" spans="1:9">
      <c r="A25" s="8">
        <v>1</v>
      </c>
      <c r="B25" s="25" t="s">
        <v>479</v>
      </c>
      <c r="C25" s="43" t="s">
        <v>512</v>
      </c>
      <c r="D25" s="10">
        <v>1400</v>
      </c>
      <c r="E25" s="10">
        <v>2300</v>
      </c>
      <c r="F25" s="10">
        <v>68</v>
      </c>
      <c r="G25" s="11">
        <f t="shared" si="1"/>
        <v>218.96</v>
      </c>
      <c r="H25" s="13" t="s">
        <v>470</v>
      </c>
      <c r="I25" s="27"/>
    </row>
    <row r="26" s="1" customFormat="1" ht="22" customHeight="1" spans="1:8">
      <c r="A26" s="16" t="s">
        <v>450</v>
      </c>
      <c r="B26" s="16"/>
      <c r="C26" s="17"/>
      <c r="D26" s="17"/>
      <c r="E26" s="17"/>
      <c r="F26" s="17">
        <f>SUM(F25:F25)</f>
        <v>68</v>
      </c>
      <c r="G26" s="17">
        <f>SUM(G25:G25)</f>
        <v>218.96</v>
      </c>
      <c r="H26" s="13"/>
    </row>
    <row r="27" s="1" customFormat="1" ht="45" customHeight="1" spans="1:8">
      <c r="A27" s="8">
        <v>1</v>
      </c>
      <c r="B27" s="12" t="s">
        <v>357</v>
      </c>
      <c r="C27" s="43" t="s">
        <v>513</v>
      </c>
      <c r="D27" s="10">
        <v>1800</v>
      </c>
      <c r="E27" s="10">
        <v>2300</v>
      </c>
      <c r="F27" s="10">
        <v>34</v>
      </c>
      <c r="G27" s="11">
        <f>D27*E27*F27/1000000</f>
        <v>140.76</v>
      </c>
      <c r="H27" s="13" t="s">
        <v>483</v>
      </c>
    </row>
    <row r="28" s="1" customFormat="1" ht="22" customHeight="1" spans="1:9">
      <c r="A28" s="8">
        <v>2</v>
      </c>
      <c r="B28" s="15"/>
      <c r="C28" s="43" t="s">
        <v>514</v>
      </c>
      <c r="D28" s="10">
        <v>2400</v>
      </c>
      <c r="E28" s="10">
        <v>2300</v>
      </c>
      <c r="F28" s="10">
        <v>102</v>
      </c>
      <c r="G28" s="11">
        <f>D28*E28*F28/1000000</f>
        <v>563.04</v>
      </c>
      <c r="H28" s="13" t="s">
        <v>515</v>
      </c>
      <c r="I28" s="27"/>
    </row>
    <row r="29" s="1" customFormat="1" ht="22" customHeight="1" spans="1:8">
      <c r="A29" s="16" t="s">
        <v>450</v>
      </c>
      <c r="B29" s="16"/>
      <c r="C29" s="17"/>
      <c r="D29" s="17"/>
      <c r="E29" s="17"/>
      <c r="F29" s="17">
        <f>SUM(F27:F28)</f>
        <v>136</v>
      </c>
      <c r="G29" s="17">
        <f>SUM(G27:G28)</f>
        <v>703.8</v>
      </c>
      <c r="H29" s="13"/>
    </row>
    <row r="30" s="1" customFormat="1" ht="45" customHeight="1" spans="1:8">
      <c r="A30" s="8">
        <v>1</v>
      </c>
      <c r="B30" s="12" t="s">
        <v>359</v>
      </c>
      <c r="C30" s="43" t="s">
        <v>511</v>
      </c>
      <c r="D30" s="10">
        <v>1500</v>
      </c>
      <c r="E30" s="10">
        <v>1400</v>
      </c>
      <c r="F30" s="10">
        <v>68</v>
      </c>
      <c r="G30" s="11">
        <f>D30*E30*F30/1000000</f>
        <v>142.8</v>
      </c>
      <c r="H30" s="13" t="s">
        <v>481</v>
      </c>
    </row>
    <row r="31" s="1" customFormat="1" ht="22" customHeight="1" spans="1:8">
      <c r="A31" s="16" t="s">
        <v>450</v>
      </c>
      <c r="B31" s="16"/>
      <c r="C31" s="17"/>
      <c r="D31" s="17"/>
      <c r="E31" s="17"/>
      <c r="F31" s="17">
        <f>SUM(F30:F30)</f>
        <v>68</v>
      </c>
      <c r="G31" s="17">
        <f>SUM(G30:G30)</f>
        <v>142.8</v>
      </c>
      <c r="H31" s="13"/>
    </row>
    <row r="32" s="1" customFormat="1" ht="22" customHeight="1" spans="1:8">
      <c r="A32" s="16" t="s">
        <v>360</v>
      </c>
      <c r="B32" s="16"/>
      <c r="C32" s="17"/>
      <c r="D32" s="17"/>
      <c r="E32" s="17"/>
      <c r="F32" s="17">
        <f>F9+F14+F18+F21+F24+F26+F29+F31</f>
        <v>750</v>
      </c>
      <c r="G32" s="17">
        <f>G9+G14+G18+G21+G24+G26+G29+G31</f>
        <v>2177.315</v>
      </c>
      <c r="H32" s="26"/>
    </row>
    <row r="33" s="1" customFormat="1" spans="1:8">
      <c r="A33" s="3"/>
      <c r="B33" s="4"/>
      <c r="C33" s="4"/>
      <c r="D33" s="4"/>
      <c r="E33" s="4"/>
      <c r="F33" s="4"/>
      <c r="G33" s="2"/>
      <c r="H33" s="5"/>
    </row>
    <row r="34" s="2" customFormat="1" spans="1:8">
      <c r="A34" s="3"/>
      <c r="B34" s="4"/>
      <c r="C34" s="4"/>
      <c r="D34" s="4"/>
      <c r="E34" s="4"/>
      <c r="F34" s="4"/>
      <c r="H34" s="5"/>
    </row>
  </sheetData>
  <mergeCells count="22">
    <mergeCell ref="A1:H1"/>
    <mergeCell ref="D2:G2"/>
    <mergeCell ref="A9:B9"/>
    <mergeCell ref="A14:B14"/>
    <mergeCell ref="A16:B16"/>
    <mergeCell ref="A18:B18"/>
    <mergeCell ref="A21:B21"/>
    <mergeCell ref="A24:B24"/>
    <mergeCell ref="A26:B26"/>
    <mergeCell ref="A29:B29"/>
    <mergeCell ref="A31:B31"/>
    <mergeCell ref="A32:B32"/>
    <mergeCell ref="A2:A3"/>
    <mergeCell ref="B2:B3"/>
    <mergeCell ref="B4:B8"/>
    <mergeCell ref="B10:B13"/>
    <mergeCell ref="B19:B20"/>
    <mergeCell ref="B22:B23"/>
    <mergeCell ref="B27:B28"/>
    <mergeCell ref="C2:C3"/>
    <mergeCell ref="H2:H3"/>
    <mergeCell ref="I22:I2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4" workbookViewId="0">
      <selection activeCell="J10" sqref="J10"/>
    </sheetView>
  </sheetViews>
  <sheetFormatPr defaultColWidth="8.7" defaultRowHeight="14.25" outlineLevelCol="6"/>
  <cols>
    <col min="1" max="1" width="5.2" style="30" customWidth="1"/>
    <col min="2" max="2" width="21.1" style="31" customWidth="1"/>
    <col min="3" max="3" width="19.875" style="31" customWidth="1"/>
    <col min="4" max="4" width="9.6" style="31" customWidth="1"/>
    <col min="5" max="5" width="14.375" style="31" customWidth="1"/>
    <col min="6" max="6" width="7.75" style="31" customWidth="1"/>
    <col min="7" max="16384" width="8.7" style="31"/>
  </cols>
  <sheetData>
    <row r="1" s="28" customFormat="1" ht="40.5" customHeight="1" spans="1:5">
      <c r="A1" s="32" t="s">
        <v>516</v>
      </c>
      <c r="B1" s="32"/>
      <c r="C1" s="32"/>
      <c r="D1" s="32"/>
      <c r="E1" s="32"/>
    </row>
    <row r="2" s="29" customFormat="1" ht="44.25" customHeight="1" spans="1:6">
      <c r="A2" s="9" t="s">
        <v>1</v>
      </c>
      <c r="B2" s="9" t="s">
        <v>343</v>
      </c>
      <c r="C2" s="33" t="s">
        <v>344</v>
      </c>
      <c r="D2" s="9" t="s">
        <v>345</v>
      </c>
      <c r="E2" s="33" t="s">
        <v>346</v>
      </c>
      <c r="F2" s="9" t="s">
        <v>347</v>
      </c>
    </row>
    <row r="3" s="28" customFormat="1" ht="40" customHeight="1" spans="1:6">
      <c r="A3" s="9">
        <v>1</v>
      </c>
      <c r="B3" s="34" t="s">
        <v>348</v>
      </c>
      <c r="C3" s="35">
        <f>'9#楼明细(表2.1)'!G9</f>
        <v>796.375</v>
      </c>
      <c r="D3" s="35">
        <f>综合单价分析表!D17</f>
        <v>444.60705975</v>
      </c>
      <c r="E3" s="35">
        <f>D3*C3</f>
        <v>354073.947208406</v>
      </c>
      <c r="F3" s="36"/>
    </row>
    <row r="4" s="28" customFormat="1" ht="40" customHeight="1" spans="1:6">
      <c r="A4" s="9">
        <v>2</v>
      </c>
      <c r="B4" s="34" t="s">
        <v>350</v>
      </c>
      <c r="C4" s="35">
        <f>'9#楼明细(表2.1)'!G14</f>
        <v>231</v>
      </c>
      <c r="D4" s="35">
        <f>综合单价分析表!D34</f>
        <v>507.28273575</v>
      </c>
      <c r="E4" s="35">
        <f t="shared" ref="E4:E12" si="0">D4*C4</f>
        <v>117182.31195825</v>
      </c>
      <c r="F4" s="13"/>
    </row>
    <row r="5" s="28" customFormat="1" ht="40" customHeight="1" spans="1:6">
      <c r="A5" s="9">
        <v>3</v>
      </c>
      <c r="B5" s="37" t="s">
        <v>351</v>
      </c>
      <c r="C5" s="35">
        <f>'9#楼明细(表2.1)'!G16</f>
        <v>109.82</v>
      </c>
      <c r="D5" s="35">
        <f>综合单价分析表!D51</f>
        <v>440.99772675</v>
      </c>
      <c r="E5" s="35">
        <f t="shared" si="0"/>
        <v>48430.370351685</v>
      </c>
      <c r="F5" s="13"/>
    </row>
    <row r="6" s="1" customFormat="1" ht="48" customHeight="1" spans="1:7">
      <c r="A6" s="9">
        <v>4</v>
      </c>
      <c r="B6" s="37" t="s">
        <v>352</v>
      </c>
      <c r="C6" s="35">
        <f>'9#楼明细(表2.1)'!G18</f>
        <v>1.08</v>
      </c>
      <c r="D6" s="35">
        <f>综合单价分析表!D68</f>
        <v>362.02428675</v>
      </c>
      <c r="E6" s="35">
        <f t="shared" si="0"/>
        <v>390.98622969</v>
      </c>
      <c r="F6" s="10"/>
      <c r="G6" s="38"/>
    </row>
    <row r="7" s="28" customFormat="1" ht="40" customHeight="1" spans="1:6">
      <c r="A7" s="9">
        <v>5</v>
      </c>
      <c r="B7" s="34" t="s">
        <v>353</v>
      </c>
      <c r="C7" s="35">
        <f>'9#楼明细(表2.1)'!G21</f>
        <v>6.8</v>
      </c>
      <c r="D7" s="35">
        <f>综合单价分析表!D85</f>
        <v>339.982083</v>
      </c>
      <c r="E7" s="35">
        <f t="shared" si="0"/>
        <v>2311.8781644</v>
      </c>
      <c r="F7" s="13"/>
    </row>
    <row r="8" s="28" customFormat="1" ht="40" customHeight="1" spans="1:6">
      <c r="A8" s="9">
        <v>6</v>
      </c>
      <c r="B8" s="34" t="s">
        <v>355</v>
      </c>
      <c r="C8" s="35">
        <f>'9#楼明细(表2.1)'!G24</f>
        <v>63.9</v>
      </c>
      <c r="D8" s="35">
        <f>综合单价分析表!D119</f>
        <v>297.40749675</v>
      </c>
      <c r="E8" s="35">
        <f t="shared" si="0"/>
        <v>19004.339042325</v>
      </c>
      <c r="F8" s="36"/>
    </row>
    <row r="9" s="28" customFormat="1" ht="40" customHeight="1" spans="1:6">
      <c r="A9" s="9">
        <v>7</v>
      </c>
      <c r="B9" s="34" t="s">
        <v>356</v>
      </c>
      <c r="C9" s="35">
        <f>'9#楼明细(表2.1)'!G26</f>
        <v>218.96</v>
      </c>
      <c r="D9" s="35">
        <f>综合单价分析表!D136</f>
        <v>372.89855925</v>
      </c>
      <c r="E9" s="35">
        <f t="shared" si="0"/>
        <v>81649.86853338</v>
      </c>
      <c r="F9" s="36"/>
    </row>
    <row r="10" s="28" customFormat="1" ht="40" customHeight="1" spans="1:6">
      <c r="A10" s="9">
        <v>8</v>
      </c>
      <c r="B10" s="34" t="s">
        <v>357</v>
      </c>
      <c r="C10" s="35">
        <f>'9#楼明细(表2.1)'!G29</f>
        <v>673.44</v>
      </c>
      <c r="D10" s="35">
        <f>综合单价分析表!D153</f>
        <v>301.480158</v>
      </c>
      <c r="E10" s="35">
        <f t="shared" si="0"/>
        <v>203028.79760352</v>
      </c>
      <c r="F10" s="36"/>
    </row>
    <row r="11" s="28" customFormat="1" ht="40" customHeight="1" spans="1:6">
      <c r="A11" s="9">
        <v>9</v>
      </c>
      <c r="B11" s="34" t="s">
        <v>437</v>
      </c>
      <c r="C11" s="35">
        <f>'9#楼明细(表2.1)'!G31</f>
        <v>14.4</v>
      </c>
      <c r="D11" s="35">
        <f>综合单价分析表!D170</f>
        <v>568.50732225</v>
      </c>
      <c r="E11" s="35">
        <f t="shared" si="0"/>
        <v>8186.5054404</v>
      </c>
      <c r="F11" s="36"/>
    </row>
    <row r="12" s="28" customFormat="1" ht="40" customHeight="1" spans="1:6">
      <c r="A12" s="9">
        <v>10</v>
      </c>
      <c r="B12" s="37" t="s">
        <v>359</v>
      </c>
      <c r="C12" s="35">
        <f>'9#楼明细(表2.1)'!G33</f>
        <v>142.8</v>
      </c>
      <c r="D12" s="35">
        <f>综合单价分析表!D187</f>
        <v>414.54826875</v>
      </c>
      <c r="E12" s="35">
        <f t="shared" si="0"/>
        <v>59197.4927775</v>
      </c>
      <c r="F12" s="36"/>
    </row>
    <row r="13" s="28" customFormat="1" ht="40" customHeight="1" spans="1:6">
      <c r="A13" s="9">
        <v>11</v>
      </c>
      <c r="B13" s="9" t="s">
        <v>360</v>
      </c>
      <c r="C13" s="35">
        <f>SUM(C3:C12)</f>
        <v>2258.575</v>
      </c>
      <c r="D13" s="39"/>
      <c r="E13" s="35">
        <f>SUM(E3:E12)</f>
        <v>893456.497309556</v>
      </c>
      <c r="F13" s="40"/>
    </row>
    <row r="14" s="28" customFormat="1" ht="55.5" customHeight="1" spans="1:5">
      <c r="A14" s="41" t="s">
        <v>435</v>
      </c>
      <c r="B14" s="41"/>
      <c r="C14" s="41"/>
      <c r="D14" s="41"/>
      <c r="E14" s="41"/>
    </row>
    <row r="15" spans="1:5">
      <c r="A15" s="27"/>
      <c r="B15" s="38"/>
      <c r="C15" s="42"/>
      <c r="D15" s="42"/>
      <c r="E15" s="42"/>
    </row>
    <row r="21" spans="2:2">
      <c r="B21" s="1"/>
    </row>
    <row r="22" spans="2:2">
      <c r="B22" s="1"/>
    </row>
    <row r="23" spans="2:2">
      <c r="B23" s="1"/>
    </row>
  </sheetData>
  <mergeCells count="2">
    <mergeCell ref="A1:E1"/>
    <mergeCell ref="A14:E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style="31" customWidth="1"/>
    <col min="5" max="27" width="9" customWidth="1" outlineLevel="1"/>
  </cols>
  <sheetData>
    <row r="1" spans="1:30">
      <c r="A1" s="72" t="s">
        <v>205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29">
      <c r="A2" s="139" t="s">
        <v>1</v>
      </c>
      <c r="B2" s="139" t="s">
        <v>2</v>
      </c>
      <c r="C2" s="140" t="s">
        <v>3</v>
      </c>
      <c r="D2" s="140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  <c r="J2" s="139" t="s">
        <v>10</v>
      </c>
      <c r="K2" s="139" t="s">
        <v>11</v>
      </c>
      <c r="L2" s="139" t="s">
        <v>12</v>
      </c>
      <c r="M2" s="139" t="s">
        <v>13</v>
      </c>
      <c r="N2" s="139" t="s">
        <v>14</v>
      </c>
      <c r="O2" s="139" t="s">
        <v>15</v>
      </c>
      <c r="P2" s="139" t="s">
        <v>16</v>
      </c>
      <c r="Q2" s="139" t="s">
        <v>17</v>
      </c>
      <c r="R2" s="139" t="s">
        <v>18</v>
      </c>
      <c r="S2" s="139" t="s">
        <v>19</v>
      </c>
      <c r="T2" s="139" t="s">
        <v>20</v>
      </c>
      <c r="U2" s="139" t="s">
        <v>21</v>
      </c>
      <c r="V2" s="139" t="s">
        <v>22</v>
      </c>
      <c r="W2" s="139" t="s">
        <v>23</v>
      </c>
      <c r="X2" s="139" t="s">
        <v>24</v>
      </c>
      <c r="Y2" s="139" t="s">
        <v>25</v>
      </c>
      <c r="Z2" s="139" t="s">
        <v>26</v>
      </c>
      <c r="AA2" s="139" t="s">
        <v>27</v>
      </c>
      <c r="AB2" s="139" t="s">
        <v>28</v>
      </c>
      <c r="AC2" s="147" t="s">
        <v>206</v>
      </c>
    </row>
    <row r="3" spans="1:29">
      <c r="A3" s="139" t="s">
        <v>29</v>
      </c>
      <c r="B3" s="139" t="s">
        <v>38</v>
      </c>
      <c r="C3" s="140"/>
      <c r="D3" s="140"/>
      <c r="E3" s="139">
        <v>2</v>
      </c>
      <c r="F3" s="140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>
        <f t="shared" ref="AB3:AB66" si="0">SUM(E3:AA3)</f>
        <v>2</v>
      </c>
      <c r="AC3" s="147">
        <f t="shared" ref="AC3:AC34" si="1">C3*D3*AB3/1000000</f>
        <v>0</v>
      </c>
    </row>
    <row r="4" spans="1:29">
      <c r="A4" s="139" t="s">
        <v>31</v>
      </c>
      <c r="B4" s="139" t="s">
        <v>207</v>
      </c>
      <c r="C4" s="140"/>
      <c r="D4" s="140"/>
      <c r="E4" s="139">
        <v>3</v>
      </c>
      <c r="F4" s="140">
        <v>1</v>
      </c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>
        <f t="shared" si="0"/>
        <v>4</v>
      </c>
      <c r="AC4" s="147">
        <f t="shared" si="1"/>
        <v>0</v>
      </c>
    </row>
    <row r="5" spans="1:29">
      <c r="A5" s="139" t="s">
        <v>33</v>
      </c>
      <c r="B5" s="139" t="s">
        <v>124</v>
      </c>
      <c r="C5" s="140"/>
      <c r="D5" s="140"/>
      <c r="E5" s="139">
        <v>2</v>
      </c>
      <c r="F5" s="140">
        <v>3</v>
      </c>
      <c r="G5" s="139"/>
      <c r="H5" s="139">
        <v>3</v>
      </c>
      <c r="I5" s="139">
        <v>3</v>
      </c>
      <c r="J5" s="139">
        <v>3</v>
      </c>
      <c r="K5" s="139">
        <v>3</v>
      </c>
      <c r="L5" s="139">
        <v>3</v>
      </c>
      <c r="M5" s="139">
        <v>3</v>
      </c>
      <c r="N5" s="139">
        <v>3</v>
      </c>
      <c r="O5" s="139">
        <v>3</v>
      </c>
      <c r="P5" s="139">
        <v>3</v>
      </c>
      <c r="Q5" s="139">
        <v>3</v>
      </c>
      <c r="R5" s="139">
        <v>3</v>
      </c>
      <c r="S5" s="139">
        <v>3</v>
      </c>
      <c r="T5" s="139">
        <v>3</v>
      </c>
      <c r="U5" s="139">
        <v>3</v>
      </c>
      <c r="V5" s="139">
        <v>3</v>
      </c>
      <c r="W5" s="139">
        <v>3</v>
      </c>
      <c r="X5" s="139"/>
      <c r="Y5" s="139"/>
      <c r="Z5" s="139"/>
      <c r="AA5" s="139"/>
      <c r="AB5" s="139">
        <f t="shared" si="0"/>
        <v>53</v>
      </c>
      <c r="AC5" s="147">
        <f t="shared" si="1"/>
        <v>0</v>
      </c>
    </row>
    <row r="6" spans="1:29">
      <c r="A6" s="139" t="s">
        <v>35</v>
      </c>
      <c r="B6" s="139" t="s">
        <v>208</v>
      </c>
      <c r="C6" s="140"/>
      <c r="D6" s="140"/>
      <c r="E6" s="139">
        <v>3</v>
      </c>
      <c r="F6" s="140">
        <v>3</v>
      </c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>
        <f t="shared" si="0"/>
        <v>6</v>
      </c>
      <c r="AC6" s="147">
        <f t="shared" si="1"/>
        <v>0</v>
      </c>
    </row>
    <row r="7" spans="1:29">
      <c r="A7" s="139" t="s">
        <v>37</v>
      </c>
      <c r="B7" s="139" t="s">
        <v>86</v>
      </c>
      <c r="C7" s="140"/>
      <c r="D7" s="140"/>
      <c r="E7" s="139"/>
      <c r="F7" s="140">
        <v>1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>
        <f t="shared" si="0"/>
        <v>1</v>
      </c>
      <c r="AC7" s="147">
        <f t="shared" si="1"/>
        <v>0</v>
      </c>
    </row>
    <row r="8" spans="1:29">
      <c r="A8" s="139" t="s">
        <v>39</v>
      </c>
      <c r="B8" s="139" t="s">
        <v>48</v>
      </c>
      <c r="C8" s="140"/>
      <c r="D8" s="140"/>
      <c r="E8" s="139"/>
      <c r="F8" s="139">
        <v>2</v>
      </c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>
        <f t="shared" si="0"/>
        <v>2</v>
      </c>
      <c r="AC8" s="147">
        <f t="shared" si="1"/>
        <v>0</v>
      </c>
    </row>
    <row r="9" spans="1:29">
      <c r="A9" s="139" t="s">
        <v>41</v>
      </c>
      <c r="B9" s="139" t="s">
        <v>209</v>
      </c>
      <c r="C9" s="140"/>
      <c r="D9" s="140"/>
      <c r="E9" s="139"/>
      <c r="F9" s="139">
        <v>1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>
        <f t="shared" si="0"/>
        <v>1</v>
      </c>
      <c r="AC9" s="147">
        <f t="shared" si="1"/>
        <v>0</v>
      </c>
    </row>
    <row r="10" spans="1:29">
      <c r="A10" s="139" t="s">
        <v>43</v>
      </c>
      <c r="B10" s="139" t="s">
        <v>210</v>
      </c>
      <c r="C10" s="140"/>
      <c r="D10" s="140"/>
      <c r="E10" s="139"/>
      <c r="F10" s="139">
        <v>1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>
        <f t="shared" si="0"/>
        <v>1</v>
      </c>
      <c r="AC10" s="147">
        <f t="shared" si="1"/>
        <v>0</v>
      </c>
    </row>
    <row r="11" spans="1:29">
      <c r="A11" s="139" t="s">
        <v>45</v>
      </c>
      <c r="B11" s="139" t="s">
        <v>211</v>
      </c>
      <c r="C11" s="140"/>
      <c r="D11" s="140"/>
      <c r="E11" s="139"/>
      <c r="F11" s="139">
        <v>1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>
        <f t="shared" si="0"/>
        <v>1</v>
      </c>
      <c r="AC11" s="147">
        <f t="shared" si="1"/>
        <v>0</v>
      </c>
    </row>
    <row r="12" spans="1:29">
      <c r="A12" s="139" t="s">
        <v>47</v>
      </c>
      <c r="B12" s="139" t="s">
        <v>212</v>
      </c>
      <c r="C12" s="140"/>
      <c r="D12" s="140"/>
      <c r="E12" s="139"/>
      <c r="F12" s="139">
        <v>1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>
        <f t="shared" si="0"/>
        <v>1</v>
      </c>
      <c r="AC12" s="147">
        <f t="shared" si="1"/>
        <v>0</v>
      </c>
    </row>
    <row r="13" spans="1:29">
      <c r="A13" s="139" t="s">
        <v>49</v>
      </c>
      <c r="B13" s="139" t="s">
        <v>213</v>
      </c>
      <c r="C13" s="140"/>
      <c r="D13" s="140"/>
      <c r="E13" s="139"/>
      <c r="F13" s="139">
        <v>1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>
        <f t="shared" si="0"/>
        <v>1</v>
      </c>
      <c r="AC13" s="147">
        <f t="shared" si="1"/>
        <v>0</v>
      </c>
    </row>
    <row r="14" spans="1:29">
      <c r="A14" s="139" t="s">
        <v>51</v>
      </c>
      <c r="B14" s="139" t="s">
        <v>214</v>
      </c>
      <c r="C14" s="140"/>
      <c r="D14" s="140"/>
      <c r="E14" s="139"/>
      <c r="F14" s="139">
        <v>2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>
        <f t="shared" si="0"/>
        <v>2</v>
      </c>
      <c r="AC14" s="147">
        <f t="shared" si="1"/>
        <v>0</v>
      </c>
    </row>
    <row r="15" spans="1:29">
      <c r="A15" s="139" t="s">
        <v>53</v>
      </c>
      <c r="B15" s="139" t="s">
        <v>215</v>
      </c>
      <c r="C15" s="140"/>
      <c r="D15" s="140"/>
      <c r="E15" s="139"/>
      <c r="F15" s="139">
        <v>1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>
        <f t="shared" si="0"/>
        <v>1</v>
      </c>
      <c r="AC15" s="147">
        <f t="shared" si="1"/>
        <v>0</v>
      </c>
    </row>
    <row r="16" spans="1:29">
      <c r="A16" s="139" t="s">
        <v>55</v>
      </c>
      <c r="B16" s="139" t="s">
        <v>44</v>
      </c>
      <c r="C16" s="140"/>
      <c r="D16" s="140"/>
      <c r="E16" s="139"/>
      <c r="F16" s="139">
        <v>1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>
        <f t="shared" si="0"/>
        <v>1</v>
      </c>
      <c r="AC16" s="147">
        <f t="shared" si="1"/>
        <v>0</v>
      </c>
    </row>
    <row r="17" spans="1:29">
      <c r="A17" s="139" t="s">
        <v>57</v>
      </c>
      <c r="B17" s="139" t="s">
        <v>216</v>
      </c>
      <c r="C17" s="140"/>
      <c r="D17" s="140"/>
      <c r="E17" s="139"/>
      <c r="F17" s="139">
        <v>1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>
        <f t="shared" si="0"/>
        <v>1</v>
      </c>
      <c r="AC17" s="147">
        <f t="shared" si="1"/>
        <v>0</v>
      </c>
    </row>
    <row r="18" spans="1:29">
      <c r="A18" s="139" t="s">
        <v>59</v>
      </c>
      <c r="B18" s="139" t="s">
        <v>217</v>
      </c>
      <c r="C18" s="140"/>
      <c r="D18" s="140"/>
      <c r="E18" s="139"/>
      <c r="F18" s="139">
        <v>1</v>
      </c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>
        <f t="shared" si="0"/>
        <v>1</v>
      </c>
      <c r="AC18" s="147">
        <f t="shared" si="1"/>
        <v>0</v>
      </c>
    </row>
    <row r="19" spans="1:29">
      <c r="A19" s="139" t="s">
        <v>61</v>
      </c>
      <c r="B19" s="139" t="s">
        <v>218</v>
      </c>
      <c r="C19" s="140"/>
      <c r="D19" s="140"/>
      <c r="E19" s="139"/>
      <c r="F19" s="139">
        <v>2</v>
      </c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>
        <f t="shared" si="0"/>
        <v>2</v>
      </c>
      <c r="AC19" s="147">
        <f t="shared" si="1"/>
        <v>0</v>
      </c>
    </row>
    <row r="20" spans="1:29">
      <c r="A20" s="139" t="s">
        <v>63</v>
      </c>
      <c r="B20" s="139" t="s">
        <v>219</v>
      </c>
      <c r="C20" s="140"/>
      <c r="D20" s="140"/>
      <c r="E20" s="139"/>
      <c r="F20" s="139">
        <v>1</v>
      </c>
      <c r="G20" s="139">
        <v>1</v>
      </c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>
        <f t="shared" si="0"/>
        <v>2</v>
      </c>
      <c r="AC20" s="147">
        <f t="shared" si="1"/>
        <v>0</v>
      </c>
    </row>
    <row r="21" spans="1:29">
      <c r="A21" s="139" t="s">
        <v>65</v>
      </c>
      <c r="B21" s="139" t="s">
        <v>220</v>
      </c>
      <c r="C21" s="140"/>
      <c r="D21" s="140"/>
      <c r="E21" s="139"/>
      <c r="F21" s="139">
        <v>2</v>
      </c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>
        <f t="shared" si="0"/>
        <v>2</v>
      </c>
      <c r="AC21" s="147">
        <f t="shared" si="1"/>
        <v>0</v>
      </c>
    </row>
    <row r="22" spans="1:29">
      <c r="A22" s="139" t="s">
        <v>67</v>
      </c>
      <c r="B22" s="139" t="s">
        <v>204</v>
      </c>
      <c r="C22" s="140"/>
      <c r="D22" s="140"/>
      <c r="E22" s="139"/>
      <c r="F22" s="139">
        <v>2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>
        <f t="shared" si="0"/>
        <v>2</v>
      </c>
      <c r="AC22" s="147">
        <f t="shared" si="1"/>
        <v>0</v>
      </c>
    </row>
    <row r="23" spans="1:29">
      <c r="A23" s="139" t="s">
        <v>69</v>
      </c>
      <c r="B23" s="139" t="s">
        <v>221</v>
      </c>
      <c r="C23" s="140"/>
      <c r="D23" s="140"/>
      <c r="E23" s="139"/>
      <c r="F23" s="139">
        <v>3</v>
      </c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>
        <f t="shared" si="0"/>
        <v>3</v>
      </c>
      <c r="AC23" s="147">
        <f t="shared" si="1"/>
        <v>0</v>
      </c>
    </row>
    <row r="24" spans="1:29">
      <c r="A24" s="139" t="s">
        <v>71</v>
      </c>
      <c r="B24" s="139" t="s">
        <v>222</v>
      </c>
      <c r="C24" s="140"/>
      <c r="D24" s="140"/>
      <c r="E24" s="139"/>
      <c r="F24" s="139">
        <v>2</v>
      </c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>
        <f t="shared" si="0"/>
        <v>2</v>
      </c>
      <c r="AC24" s="147">
        <f t="shared" si="1"/>
        <v>0</v>
      </c>
    </row>
    <row r="25" spans="1:29">
      <c r="A25" s="139" t="s">
        <v>223</v>
      </c>
      <c r="B25" s="139" t="s">
        <v>224</v>
      </c>
      <c r="C25" s="140"/>
      <c r="D25" s="140"/>
      <c r="E25" s="139"/>
      <c r="F25" s="139">
        <v>2</v>
      </c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>
        <f t="shared" si="0"/>
        <v>2</v>
      </c>
      <c r="AC25" s="147">
        <f t="shared" si="1"/>
        <v>0</v>
      </c>
    </row>
    <row r="26" spans="1:29">
      <c r="A26" s="139" t="s">
        <v>73</v>
      </c>
      <c r="B26" s="139" t="s">
        <v>225</v>
      </c>
      <c r="C26" s="140"/>
      <c r="D26" s="140"/>
      <c r="E26" s="139"/>
      <c r="F26" s="139">
        <v>1</v>
      </c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>
        <f t="shared" si="0"/>
        <v>1</v>
      </c>
      <c r="AC26" s="147">
        <f t="shared" si="1"/>
        <v>0</v>
      </c>
    </row>
    <row r="27" spans="1:29">
      <c r="A27" s="139" t="s">
        <v>75</v>
      </c>
      <c r="B27" s="139" t="s">
        <v>226</v>
      </c>
      <c r="C27" s="140"/>
      <c r="D27" s="140"/>
      <c r="E27" s="139"/>
      <c r="F27" s="139">
        <v>1</v>
      </c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>
        <f t="shared" si="0"/>
        <v>1</v>
      </c>
      <c r="AC27" s="147">
        <f t="shared" si="1"/>
        <v>0</v>
      </c>
    </row>
    <row r="28" spans="1:29">
      <c r="A28" s="139" t="s">
        <v>77</v>
      </c>
      <c r="B28" s="139" t="s">
        <v>110</v>
      </c>
      <c r="C28" s="140"/>
      <c r="D28" s="140"/>
      <c r="E28" s="139"/>
      <c r="F28" s="139"/>
      <c r="G28" s="139">
        <v>1</v>
      </c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>
        <f t="shared" si="0"/>
        <v>1</v>
      </c>
      <c r="AC28" s="147">
        <f t="shared" si="1"/>
        <v>0</v>
      </c>
    </row>
    <row r="29" spans="1:29">
      <c r="A29" s="139" t="s">
        <v>79</v>
      </c>
      <c r="B29" s="139" t="s">
        <v>90</v>
      </c>
      <c r="C29" s="140"/>
      <c r="D29" s="140"/>
      <c r="E29" s="139"/>
      <c r="F29" s="139"/>
      <c r="G29" s="139">
        <v>3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>
        <f t="shared" si="0"/>
        <v>3</v>
      </c>
      <c r="AC29" s="147">
        <f t="shared" si="1"/>
        <v>0</v>
      </c>
    </row>
    <row r="30" spans="1:29">
      <c r="A30" s="139" t="s">
        <v>81</v>
      </c>
      <c r="B30" s="139" t="s">
        <v>88</v>
      </c>
      <c r="C30" s="140"/>
      <c r="D30" s="140"/>
      <c r="E30" s="139"/>
      <c r="F30" s="139"/>
      <c r="G30" s="139">
        <v>1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>
        <f t="shared" si="0"/>
        <v>1</v>
      </c>
      <c r="AC30" s="147">
        <f t="shared" si="1"/>
        <v>0</v>
      </c>
    </row>
    <row r="31" spans="1:29">
      <c r="A31" s="139" t="s">
        <v>83</v>
      </c>
      <c r="B31" s="139" t="s">
        <v>122</v>
      </c>
      <c r="C31" s="140"/>
      <c r="D31" s="140"/>
      <c r="E31" s="139"/>
      <c r="F31" s="139"/>
      <c r="G31" s="139">
        <v>5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>
        <f t="shared" si="0"/>
        <v>5</v>
      </c>
      <c r="AC31" s="147">
        <f t="shared" si="1"/>
        <v>0</v>
      </c>
    </row>
    <row r="32" spans="1:29">
      <c r="A32" s="139" t="s">
        <v>85</v>
      </c>
      <c r="B32" s="139" t="s">
        <v>227</v>
      </c>
      <c r="C32" s="140"/>
      <c r="D32" s="140"/>
      <c r="E32" s="139"/>
      <c r="F32" s="139"/>
      <c r="G32" s="139">
        <v>1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>
        <f t="shared" si="0"/>
        <v>1</v>
      </c>
      <c r="AC32" s="147">
        <f t="shared" si="1"/>
        <v>0</v>
      </c>
    </row>
    <row r="33" spans="1:29">
      <c r="A33" s="139" t="s">
        <v>87</v>
      </c>
      <c r="B33" s="139" t="s">
        <v>228</v>
      </c>
      <c r="C33" s="140"/>
      <c r="D33" s="140"/>
      <c r="E33" s="139"/>
      <c r="F33" s="139"/>
      <c r="G33" s="139">
        <v>1</v>
      </c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>
        <f t="shared" si="0"/>
        <v>1</v>
      </c>
      <c r="AC33" s="147">
        <f t="shared" si="1"/>
        <v>0</v>
      </c>
    </row>
    <row r="34" spans="1:29">
      <c r="A34" s="139" t="s">
        <v>89</v>
      </c>
      <c r="B34" s="139" t="s">
        <v>229</v>
      </c>
      <c r="C34" s="140"/>
      <c r="D34" s="140"/>
      <c r="E34" s="139"/>
      <c r="F34" s="139"/>
      <c r="G34" s="139">
        <v>1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>
        <f t="shared" si="0"/>
        <v>1</v>
      </c>
      <c r="AC34" s="147">
        <f t="shared" si="1"/>
        <v>0</v>
      </c>
    </row>
    <row r="35" spans="1:29">
      <c r="A35" s="139" t="s">
        <v>91</v>
      </c>
      <c r="B35" s="139" t="s">
        <v>112</v>
      </c>
      <c r="C35" s="140"/>
      <c r="D35" s="140"/>
      <c r="E35" s="139"/>
      <c r="F35" s="139"/>
      <c r="G35" s="139">
        <v>1</v>
      </c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>
        <f t="shared" si="0"/>
        <v>1</v>
      </c>
      <c r="AC35" s="147">
        <f t="shared" ref="AC35:AC64" si="2">C35*D35*AB35/1000000</f>
        <v>0</v>
      </c>
    </row>
    <row r="36" spans="1:29">
      <c r="A36" s="139" t="s">
        <v>93</v>
      </c>
      <c r="B36" s="139" t="s">
        <v>139</v>
      </c>
      <c r="C36" s="140"/>
      <c r="D36" s="140"/>
      <c r="E36" s="139"/>
      <c r="F36" s="139"/>
      <c r="G36" s="139">
        <v>2</v>
      </c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>
        <f t="shared" si="0"/>
        <v>2</v>
      </c>
      <c r="AC36" s="147">
        <f t="shared" si="2"/>
        <v>0</v>
      </c>
    </row>
    <row r="37" spans="1:29">
      <c r="A37" s="139" t="s">
        <v>95</v>
      </c>
      <c r="B37" s="139" t="s">
        <v>230</v>
      </c>
      <c r="C37" s="140"/>
      <c r="D37" s="140"/>
      <c r="E37" s="139"/>
      <c r="F37" s="139"/>
      <c r="G37" s="139">
        <v>1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>
        <f t="shared" si="0"/>
        <v>1</v>
      </c>
      <c r="AC37" s="147">
        <f t="shared" si="2"/>
        <v>0</v>
      </c>
    </row>
    <row r="38" spans="1:29">
      <c r="A38" s="139" t="s">
        <v>97</v>
      </c>
      <c r="B38" s="139" t="s">
        <v>231</v>
      </c>
      <c r="C38" s="140"/>
      <c r="D38" s="140"/>
      <c r="E38" s="139"/>
      <c r="F38" s="139"/>
      <c r="G38" s="139">
        <v>1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>
        <f t="shared" si="0"/>
        <v>1</v>
      </c>
      <c r="AC38" s="147">
        <f t="shared" si="2"/>
        <v>0</v>
      </c>
    </row>
    <row r="39" spans="1:29">
      <c r="A39" s="139" t="s">
        <v>99</v>
      </c>
      <c r="B39" s="139" t="s">
        <v>232</v>
      </c>
      <c r="C39" s="140"/>
      <c r="D39" s="140"/>
      <c r="E39" s="139"/>
      <c r="F39" s="139"/>
      <c r="G39" s="139">
        <v>1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>
        <f t="shared" si="0"/>
        <v>1</v>
      </c>
      <c r="AC39" s="147">
        <f t="shared" si="2"/>
        <v>0</v>
      </c>
    </row>
    <row r="40" spans="1:29">
      <c r="A40" s="139" t="s">
        <v>101</v>
      </c>
      <c r="B40" s="139" t="s">
        <v>233</v>
      </c>
      <c r="C40" s="140"/>
      <c r="D40" s="140"/>
      <c r="E40" s="139"/>
      <c r="F40" s="139"/>
      <c r="G40" s="139">
        <v>1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>
        <f t="shared" si="0"/>
        <v>1</v>
      </c>
      <c r="AC40" s="147">
        <f t="shared" si="2"/>
        <v>0</v>
      </c>
    </row>
    <row r="41" spans="1:29">
      <c r="A41" s="139" t="s">
        <v>103</v>
      </c>
      <c r="B41" s="139" t="s">
        <v>234</v>
      </c>
      <c r="C41" s="140"/>
      <c r="D41" s="140"/>
      <c r="E41" s="139"/>
      <c r="F41" s="139"/>
      <c r="G41" s="139">
        <v>1</v>
      </c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>
        <f t="shared" si="0"/>
        <v>1</v>
      </c>
      <c r="AC41" s="147">
        <f t="shared" si="2"/>
        <v>0</v>
      </c>
    </row>
    <row r="42" spans="1:29">
      <c r="A42" s="139" t="s">
        <v>105</v>
      </c>
      <c r="B42" s="139" t="s">
        <v>235</v>
      </c>
      <c r="C42" s="140"/>
      <c r="D42" s="140"/>
      <c r="E42" s="139"/>
      <c r="F42" s="139"/>
      <c r="G42" s="139">
        <v>2</v>
      </c>
      <c r="H42" s="139">
        <v>4</v>
      </c>
      <c r="I42" s="139">
        <v>4</v>
      </c>
      <c r="J42" s="139">
        <v>4</v>
      </c>
      <c r="K42" s="139">
        <v>4</v>
      </c>
      <c r="L42" s="139">
        <v>4</v>
      </c>
      <c r="M42" s="139">
        <v>4</v>
      </c>
      <c r="N42" s="139">
        <v>4</v>
      </c>
      <c r="O42" s="139">
        <v>4</v>
      </c>
      <c r="P42" s="139">
        <v>4</v>
      </c>
      <c r="Q42" s="139">
        <v>4</v>
      </c>
      <c r="R42" s="139">
        <v>4</v>
      </c>
      <c r="S42" s="139">
        <v>4</v>
      </c>
      <c r="T42" s="139">
        <v>4</v>
      </c>
      <c r="U42" s="139">
        <v>4</v>
      </c>
      <c r="V42" s="139">
        <v>4</v>
      </c>
      <c r="W42" s="139">
        <v>4</v>
      </c>
      <c r="X42" s="139"/>
      <c r="Y42" s="139"/>
      <c r="Z42" s="139"/>
      <c r="AA42" s="139"/>
      <c r="AB42" s="139">
        <f t="shared" si="0"/>
        <v>66</v>
      </c>
      <c r="AC42" s="147">
        <f t="shared" si="2"/>
        <v>0</v>
      </c>
    </row>
    <row r="43" spans="1:29">
      <c r="A43" s="139" t="s">
        <v>107</v>
      </c>
      <c r="B43" s="139" t="s">
        <v>236</v>
      </c>
      <c r="C43" s="140"/>
      <c r="D43" s="140"/>
      <c r="E43" s="139"/>
      <c r="F43" s="139"/>
      <c r="G43" s="139">
        <v>2</v>
      </c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>
        <f t="shared" si="0"/>
        <v>2</v>
      </c>
      <c r="AC43" s="147">
        <f t="shared" si="2"/>
        <v>0</v>
      </c>
    </row>
    <row r="44" spans="1:29">
      <c r="A44" s="139" t="s">
        <v>109</v>
      </c>
      <c r="B44" s="139" t="s">
        <v>237</v>
      </c>
      <c r="C44" s="140"/>
      <c r="D44" s="140"/>
      <c r="E44" s="139"/>
      <c r="F44" s="139"/>
      <c r="G44" s="139">
        <v>2</v>
      </c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>
        <f t="shared" si="0"/>
        <v>2</v>
      </c>
      <c r="AC44" s="147">
        <f t="shared" si="2"/>
        <v>0</v>
      </c>
    </row>
    <row r="45" spans="1:29">
      <c r="A45" s="139" t="s">
        <v>111</v>
      </c>
      <c r="B45" s="139" t="s">
        <v>238</v>
      </c>
      <c r="C45" s="140"/>
      <c r="D45" s="140"/>
      <c r="E45" s="139"/>
      <c r="F45" s="139"/>
      <c r="G45" s="139">
        <v>2</v>
      </c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>
        <f t="shared" si="0"/>
        <v>2</v>
      </c>
      <c r="AC45" s="147">
        <f t="shared" si="2"/>
        <v>0</v>
      </c>
    </row>
    <row r="46" spans="1:29">
      <c r="A46" s="139" t="s">
        <v>113</v>
      </c>
      <c r="B46" s="139" t="s">
        <v>239</v>
      </c>
      <c r="C46" s="140"/>
      <c r="D46" s="140"/>
      <c r="E46" s="139"/>
      <c r="F46" s="139"/>
      <c r="G46" s="139">
        <v>1</v>
      </c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>
        <f t="shared" si="0"/>
        <v>1</v>
      </c>
      <c r="AC46" s="147">
        <f t="shared" si="2"/>
        <v>0</v>
      </c>
    </row>
    <row r="47" spans="1:29">
      <c r="A47" s="139" t="s">
        <v>115</v>
      </c>
      <c r="B47" s="139" t="s">
        <v>153</v>
      </c>
      <c r="C47" s="140"/>
      <c r="D47" s="140"/>
      <c r="E47" s="139"/>
      <c r="F47" s="139"/>
      <c r="G47" s="139">
        <v>2</v>
      </c>
      <c r="H47" s="139">
        <v>12</v>
      </c>
      <c r="I47" s="139">
        <v>12</v>
      </c>
      <c r="J47" s="139">
        <v>12</v>
      </c>
      <c r="K47" s="139">
        <v>12</v>
      </c>
      <c r="L47" s="139">
        <v>12</v>
      </c>
      <c r="M47" s="139">
        <v>12</v>
      </c>
      <c r="N47" s="139">
        <v>12</v>
      </c>
      <c r="O47" s="139">
        <v>12</v>
      </c>
      <c r="P47" s="139">
        <v>12</v>
      </c>
      <c r="Q47" s="139">
        <v>12</v>
      </c>
      <c r="R47" s="139">
        <v>12</v>
      </c>
      <c r="S47" s="139">
        <v>12</v>
      </c>
      <c r="T47" s="139">
        <v>12</v>
      </c>
      <c r="U47" s="139">
        <v>12</v>
      </c>
      <c r="V47" s="139">
        <v>12</v>
      </c>
      <c r="W47" s="139">
        <v>12</v>
      </c>
      <c r="X47" s="139"/>
      <c r="Y47" s="139"/>
      <c r="Z47" s="139"/>
      <c r="AA47" s="139"/>
      <c r="AB47" s="139">
        <f t="shared" si="0"/>
        <v>194</v>
      </c>
      <c r="AC47" s="147">
        <f t="shared" si="2"/>
        <v>0</v>
      </c>
    </row>
    <row r="48" s="145" customFormat="1" spans="1:30">
      <c r="A48" s="143" t="s">
        <v>117</v>
      </c>
      <c r="B48" s="143" t="s">
        <v>240</v>
      </c>
      <c r="C48" s="143"/>
      <c r="D48" s="143"/>
      <c r="E48" s="143"/>
      <c r="F48" s="143"/>
      <c r="G48" s="143">
        <v>2</v>
      </c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>
        <f t="shared" si="0"/>
        <v>2</v>
      </c>
      <c r="AC48" s="148">
        <f t="shared" si="2"/>
        <v>0</v>
      </c>
      <c r="AD48" s="145" t="s">
        <v>241</v>
      </c>
    </row>
    <row r="49" spans="1:29">
      <c r="A49" s="139" t="s">
        <v>119</v>
      </c>
      <c r="B49" s="139" t="s">
        <v>242</v>
      </c>
      <c r="C49" s="140"/>
      <c r="D49" s="140"/>
      <c r="E49" s="139"/>
      <c r="F49" s="139"/>
      <c r="G49" s="139">
        <v>2</v>
      </c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>
        <f t="shared" si="0"/>
        <v>2</v>
      </c>
      <c r="AC49" s="147">
        <f t="shared" si="2"/>
        <v>0</v>
      </c>
    </row>
    <row r="50" spans="1:29">
      <c r="A50" s="139" t="s">
        <v>121</v>
      </c>
      <c r="B50" s="139" t="s">
        <v>243</v>
      </c>
      <c r="C50" s="140"/>
      <c r="D50" s="140"/>
      <c r="E50" s="139"/>
      <c r="F50" s="139"/>
      <c r="G50" s="139">
        <v>2</v>
      </c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>
        <f t="shared" si="0"/>
        <v>2</v>
      </c>
      <c r="AC50" s="147">
        <f t="shared" si="2"/>
        <v>0</v>
      </c>
    </row>
    <row r="51" spans="1:29">
      <c r="A51" s="139" t="s">
        <v>123</v>
      </c>
      <c r="B51" s="139" t="s">
        <v>244</v>
      </c>
      <c r="C51" s="140"/>
      <c r="D51" s="140"/>
      <c r="E51" s="139"/>
      <c r="F51" s="139"/>
      <c r="G51" s="139">
        <v>1</v>
      </c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>
        <f t="shared" si="0"/>
        <v>1</v>
      </c>
      <c r="AC51" s="147">
        <f t="shared" si="2"/>
        <v>0</v>
      </c>
    </row>
    <row r="52" spans="1:29">
      <c r="A52" s="139" t="s">
        <v>125</v>
      </c>
      <c r="B52" s="139" t="s">
        <v>245</v>
      </c>
      <c r="C52" s="140"/>
      <c r="D52" s="140"/>
      <c r="E52" s="139"/>
      <c r="F52" s="139"/>
      <c r="G52" s="139">
        <v>3</v>
      </c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>
        <f t="shared" si="0"/>
        <v>3</v>
      </c>
      <c r="AC52" s="147">
        <f t="shared" si="2"/>
        <v>0</v>
      </c>
    </row>
    <row r="53" spans="1:29">
      <c r="A53" s="139" t="s">
        <v>127</v>
      </c>
      <c r="B53" s="139" t="s">
        <v>246</v>
      </c>
      <c r="C53" s="140"/>
      <c r="D53" s="140"/>
      <c r="E53" s="139"/>
      <c r="F53" s="139"/>
      <c r="G53" s="139">
        <v>2</v>
      </c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>
        <f t="shared" si="0"/>
        <v>2</v>
      </c>
      <c r="AC53" s="147">
        <f t="shared" si="2"/>
        <v>0</v>
      </c>
    </row>
    <row r="54" spans="1:29">
      <c r="A54" s="139" t="s">
        <v>129</v>
      </c>
      <c r="B54" s="139" t="s">
        <v>247</v>
      </c>
      <c r="C54" s="140"/>
      <c r="D54" s="140"/>
      <c r="E54" s="139"/>
      <c r="F54" s="139"/>
      <c r="G54" s="139">
        <v>2</v>
      </c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>
        <f t="shared" si="0"/>
        <v>2</v>
      </c>
      <c r="AC54" s="147">
        <f t="shared" si="2"/>
        <v>0</v>
      </c>
    </row>
    <row r="55" spans="1:29">
      <c r="A55" s="139" t="s">
        <v>131</v>
      </c>
      <c r="B55" s="141" t="s">
        <v>34</v>
      </c>
      <c r="C55" s="146"/>
      <c r="D55" s="146"/>
      <c r="E55" s="141"/>
      <c r="F55" s="141"/>
      <c r="G55" s="141">
        <v>3</v>
      </c>
      <c r="H55" s="141">
        <v>4</v>
      </c>
      <c r="I55" s="141">
        <v>4</v>
      </c>
      <c r="J55" s="141">
        <v>4</v>
      </c>
      <c r="K55" s="141">
        <v>4</v>
      </c>
      <c r="L55" s="141">
        <v>4</v>
      </c>
      <c r="M55" s="141">
        <v>4</v>
      </c>
      <c r="N55" s="141">
        <v>4</v>
      </c>
      <c r="O55" s="141">
        <v>4</v>
      </c>
      <c r="P55" s="141">
        <v>4</v>
      </c>
      <c r="Q55" s="141">
        <v>4</v>
      </c>
      <c r="R55" s="141">
        <v>4</v>
      </c>
      <c r="S55" s="141">
        <v>4</v>
      </c>
      <c r="T55" s="141">
        <v>4</v>
      </c>
      <c r="U55" s="141">
        <v>4</v>
      </c>
      <c r="V55" s="141">
        <v>4</v>
      </c>
      <c r="W55" s="141">
        <v>4</v>
      </c>
      <c r="X55" s="141"/>
      <c r="Y55" s="141"/>
      <c r="Z55" s="141"/>
      <c r="AA55" s="141"/>
      <c r="AB55" s="139">
        <f t="shared" si="0"/>
        <v>67</v>
      </c>
      <c r="AC55" s="149">
        <f t="shared" si="2"/>
        <v>0</v>
      </c>
    </row>
    <row r="56" spans="1:29">
      <c r="A56" s="139" t="s">
        <v>133</v>
      </c>
      <c r="B56" s="140" t="s">
        <v>248</v>
      </c>
      <c r="C56" s="140"/>
      <c r="D56" s="140"/>
      <c r="E56" s="140"/>
      <c r="F56" s="139"/>
      <c r="G56" s="139">
        <v>2</v>
      </c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>
        <f t="shared" si="0"/>
        <v>2</v>
      </c>
      <c r="AC56" s="150">
        <f t="shared" si="2"/>
        <v>0</v>
      </c>
    </row>
    <row r="57" spans="1:29">
      <c r="A57" s="139" t="s">
        <v>135</v>
      </c>
      <c r="B57" s="140" t="s">
        <v>249</v>
      </c>
      <c r="C57" s="140"/>
      <c r="D57" s="140"/>
      <c r="E57" s="140"/>
      <c r="F57" s="139"/>
      <c r="G57" s="139">
        <v>3</v>
      </c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>
        <f t="shared" si="0"/>
        <v>3</v>
      </c>
      <c r="AC57" s="150">
        <f t="shared" si="2"/>
        <v>0</v>
      </c>
    </row>
    <row r="58" spans="1:29">
      <c r="A58" s="139" t="s">
        <v>137</v>
      </c>
      <c r="B58" s="140" t="s">
        <v>92</v>
      </c>
      <c r="C58" s="140"/>
      <c r="D58" s="140"/>
      <c r="E58" s="140"/>
      <c r="F58" s="139"/>
      <c r="G58" s="139">
        <v>2</v>
      </c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>
        <f t="shared" si="0"/>
        <v>2</v>
      </c>
      <c r="AC58" s="150">
        <f t="shared" si="2"/>
        <v>0</v>
      </c>
    </row>
    <row r="59" spans="1:29">
      <c r="A59" s="139" t="s">
        <v>138</v>
      </c>
      <c r="B59" s="140" t="s">
        <v>250</v>
      </c>
      <c r="C59" s="140"/>
      <c r="D59" s="140"/>
      <c r="E59" s="140"/>
      <c r="F59" s="139"/>
      <c r="G59" s="139">
        <v>2</v>
      </c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>
        <f t="shared" si="0"/>
        <v>2</v>
      </c>
      <c r="AC59" s="150">
        <f t="shared" si="2"/>
        <v>0</v>
      </c>
    </row>
    <row r="60" spans="1:29">
      <c r="A60" s="139" t="s">
        <v>140</v>
      </c>
      <c r="B60" s="140" t="s">
        <v>102</v>
      </c>
      <c r="C60" s="140"/>
      <c r="D60" s="140"/>
      <c r="E60" s="140"/>
      <c r="F60" s="139"/>
      <c r="G60" s="139">
        <v>1</v>
      </c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>
        <f t="shared" si="0"/>
        <v>1</v>
      </c>
      <c r="AC60" s="150">
        <f t="shared" si="2"/>
        <v>0</v>
      </c>
    </row>
    <row r="61" spans="1:29">
      <c r="A61" s="139" t="s">
        <v>142</v>
      </c>
      <c r="B61" s="140" t="s">
        <v>251</v>
      </c>
      <c r="C61" s="140"/>
      <c r="D61" s="140"/>
      <c r="E61" s="140"/>
      <c r="F61" s="139"/>
      <c r="G61" s="139">
        <v>1</v>
      </c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>
        <f t="shared" si="0"/>
        <v>1</v>
      </c>
      <c r="AC61" s="150">
        <f t="shared" si="2"/>
        <v>0</v>
      </c>
    </row>
    <row r="62" spans="1:29">
      <c r="A62" s="139" t="s">
        <v>144</v>
      </c>
      <c r="B62" s="140" t="s">
        <v>252</v>
      </c>
      <c r="C62" s="140"/>
      <c r="D62" s="140"/>
      <c r="E62" s="140"/>
      <c r="F62" s="139"/>
      <c r="G62" s="139"/>
      <c r="H62" s="139">
        <v>2</v>
      </c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>
        <f t="shared" si="0"/>
        <v>2</v>
      </c>
      <c r="AC62" s="150">
        <f t="shared" si="2"/>
        <v>0</v>
      </c>
    </row>
    <row r="63" spans="1:29">
      <c r="A63" s="139" t="s">
        <v>146</v>
      </c>
      <c r="B63" s="140" t="s">
        <v>141</v>
      </c>
      <c r="C63" s="140"/>
      <c r="D63" s="140"/>
      <c r="E63" s="140"/>
      <c r="F63" s="139"/>
      <c r="G63" s="139"/>
      <c r="H63" s="139">
        <v>2</v>
      </c>
      <c r="I63" s="139">
        <v>2</v>
      </c>
      <c r="J63" s="139">
        <v>2</v>
      </c>
      <c r="K63" s="139">
        <v>2</v>
      </c>
      <c r="L63" s="139">
        <v>2</v>
      </c>
      <c r="M63" s="139">
        <v>2</v>
      </c>
      <c r="N63" s="139">
        <v>2</v>
      </c>
      <c r="O63" s="139">
        <v>2</v>
      </c>
      <c r="P63" s="139">
        <v>2</v>
      </c>
      <c r="Q63" s="139">
        <v>2</v>
      </c>
      <c r="R63" s="139">
        <v>2</v>
      </c>
      <c r="S63" s="139">
        <v>2</v>
      </c>
      <c r="T63" s="139">
        <v>2</v>
      </c>
      <c r="U63" s="139">
        <v>2</v>
      </c>
      <c r="V63" s="139">
        <v>2</v>
      </c>
      <c r="W63" s="139">
        <v>2</v>
      </c>
      <c r="X63" s="139"/>
      <c r="Y63" s="139"/>
      <c r="Z63" s="139"/>
      <c r="AA63" s="139"/>
      <c r="AB63" s="139">
        <f t="shared" si="0"/>
        <v>32</v>
      </c>
      <c r="AC63" s="150">
        <f t="shared" si="2"/>
        <v>0</v>
      </c>
    </row>
    <row r="64" spans="1:29">
      <c r="A64" s="139" t="s">
        <v>148</v>
      </c>
      <c r="B64" s="139" t="s">
        <v>253</v>
      </c>
      <c r="C64" s="140"/>
      <c r="D64" s="140"/>
      <c r="E64" s="139"/>
      <c r="F64" s="139"/>
      <c r="G64" s="139"/>
      <c r="H64" s="139">
        <v>6</v>
      </c>
      <c r="I64" s="139">
        <v>6</v>
      </c>
      <c r="J64" s="139">
        <v>6</v>
      </c>
      <c r="K64" s="139">
        <v>6</v>
      </c>
      <c r="L64" s="139">
        <v>6</v>
      </c>
      <c r="M64" s="139">
        <v>6</v>
      </c>
      <c r="N64" s="139">
        <v>6</v>
      </c>
      <c r="O64" s="139">
        <v>6</v>
      </c>
      <c r="P64" s="139">
        <v>6</v>
      </c>
      <c r="Q64" s="139">
        <v>6</v>
      </c>
      <c r="R64" s="139">
        <v>6</v>
      </c>
      <c r="S64" s="139">
        <v>6</v>
      </c>
      <c r="T64" s="139">
        <v>6</v>
      </c>
      <c r="U64" s="139">
        <v>6</v>
      </c>
      <c r="V64" s="139">
        <v>6</v>
      </c>
      <c r="W64" s="139">
        <v>6</v>
      </c>
      <c r="X64" s="139"/>
      <c r="Y64" s="139"/>
      <c r="Z64" s="139"/>
      <c r="AA64" s="139"/>
      <c r="AB64" s="139">
        <f t="shared" si="0"/>
        <v>96</v>
      </c>
      <c r="AC64" s="150">
        <f t="shared" si="2"/>
        <v>0</v>
      </c>
    </row>
    <row r="65" spans="1:29">
      <c r="A65" s="139" t="s">
        <v>150</v>
      </c>
      <c r="B65" s="139" t="s">
        <v>254</v>
      </c>
      <c r="C65" s="140"/>
      <c r="D65" s="140"/>
      <c r="E65" s="139"/>
      <c r="F65" s="139"/>
      <c r="G65" s="139"/>
      <c r="H65" s="139">
        <v>2</v>
      </c>
      <c r="I65" s="139">
        <v>2</v>
      </c>
      <c r="J65" s="139">
        <v>2</v>
      </c>
      <c r="K65" s="139">
        <v>2</v>
      </c>
      <c r="L65" s="139">
        <v>6</v>
      </c>
      <c r="M65" s="139">
        <v>6</v>
      </c>
      <c r="N65" s="139">
        <v>6</v>
      </c>
      <c r="O65" s="139">
        <v>6</v>
      </c>
      <c r="P65" s="139">
        <v>6</v>
      </c>
      <c r="Q65" s="139">
        <v>6</v>
      </c>
      <c r="R65" s="139">
        <v>6</v>
      </c>
      <c r="S65" s="139">
        <v>6</v>
      </c>
      <c r="T65" s="139">
        <v>6</v>
      </c>
      <c r="U65" s="139">
        <v>6</v>
      </c>
      <c r="V65" s="139">
        <v>6</v>
      </c>
      <c r="W65" s="139">
        <v>6</v>
      </c>
      <c r="X65" s="139"/>
      <c r="Y65" s="139"/>
      <c r="Z65" s="139"/>
      <c r="AA65" s="139"/>
      <c r="AB65" s="139">
        <f t="shared" si="0"/>
        <v>80</v>
      </c>
      <c r="AC65" s="150">
        <f t="shared" ref="AC65:AC84" si="3">C65*D65*AB65/1000000</f>
        <v>0</v>
      </c>
    </row>
    <row r="66" spans="1:29">
      <c r="A66" s="139" t="s">
        <v>152</v>
      </c>
      <c r="B66" s="140" t="s">
        <v>143</v>
      </c>
      <c r="C66" s="140"/>
      <c r="D66" s="140"/>
      <c r="E66" s="139"/>
      <c r="F66" s="139"/>
      <c r="G66" s="139"/>
      <c r="H66" s="139">
        <v>10</v>
      </c>
      <c r="I66" s="139">
        <v>10</v>
      </c>
      <c r="J66" s="139">
        <v>10</v>
      </c>
      <c r="K66" s="139">
        <v>10</v>
      </c>
      <c r="L66" s="139">
        <v>9</v>
      </c>
      <c r="M66" s="139">
        <v>9</v>
      </c>
      <c r="N66" s="139">
        <v>9</v>
      </c>
      <c r="O66" s="139">
        <v>9</v>
      </c>
      <c r="P66" s="139">
        <v>9</v>
      </c>
      <c r="Q66" s="139">
        <v>9</v>
      </c>
      <c r="R66" s="139">
        <v>9</v>
      </c>
      <c r="S66" s="139">
        <v>9</v>
      </c>
      <c r="T66" s="139">
        <v>9</v>
      </c>
      <c r="U66" s="139">
        <v>9</v>
      </c>
      <c r="V66" s="139">
        <v>9</v>
      </c>
      <c r="W66" s="139">
        <v>9</v>
      </c>
      <c r="X66" s="139"/>
      <c r="Y66" s="139"/>
      <c r="Z66" s="139"/>
      <c r="AA66" s="139"/>
      <c r="AB66" s="139">
        <f t="shared" si="0"/>
        <v>148</v>
      </c>
      <c r="AC66" s="150">
        <f t="shared" si="3"/>
        <v>0</v>
      </c>
    </row>
    <row r="67" spans="1:29">
      <c r="A67" s="139" t="s">
        <v>154</v>
      </c>
      <c r="B67" s="140" t="s">
        <v>145</v>
      </c>
      <c r="C67" s="140"/>
      <c r="D67" s="140"/>
      <c r="E67" s="139"/>
      <c r="F67" s="139"/>
      <c r="G67" s="139"/>
      <c r="H67" s="139">
        <v>6</v>
      </c>
      <c r="I67" s="139">
        <v>6</v>
      </c>
      <c r="J67" s="139">
        <v>6</v>
      </c>
      <c r="K67" s="139">
        <v>6</v>
      </c>
      <c r="L67" s="139">
        <v>6</v>
      </c>
      <c r="M67" s="139">
        <v>6</v>
      </c>
      <c r="N67" s="139">
        <v>6</v>
      </c>
      <c r="O67" s="139">
        <v>6</v>
      </c>
      <c r="P67" s="139">
        <v>6</v>
      </c>
      <c r="Q67" s="139">
        <v>6</v>
      </c>
      <c r="R67" s="139">
        <v>6</v>
      </c>
      <c r="S67" s="139">
        <v>6</v>
      </c>
      <c r="T67" s="139">
        <v>6</v>
      </c>
      <c r="U67" s="139">
        <v>6</v>
      </c>
      <c r="V67" s="139">
        <v>6</v>
      </c>
      <c r="W67" s="139">
        <v>6</v>
      </c>
      <c r="X67" s="139"/>
      <c r="Y67" s="139"/>
      <c r="Z67" s="139"/>
      <c r="AA67" s="139"/>
      <c r="AB67" s="139">
        <f t="shared" ref="AB67:AB86" si="4">SUM(E67:AA67)</f>
        <v>96</v>
      </c>
      <c r="AC67" s="150">
        <f t="shared" si="3"/>
        <v>0</v>
      </c>
    </row>
    <row r="68" spans="1:29">
      <c r="A68" s="139" t="s">
        <v>156</v>
      </c>
      <c r="B68" s="140" t="s">
        <v>151</v>
      </c>
      <c r="C68" s="140"/>
      <c r="D68" s="140"/>
      <c r="E68" s="139"/>
      <c r="F68" s="139"/>
      <c r="G68" s="139"/>
      <c r="H68" s="139">
        <v>6</v>
      </c>
      <c r="I68" s="139">
        <v>6</v>
      </c>
      <c r="J68" s="139">
        <v>6</v>
      </c>
      <c r="K68" s="139">
        <v>6</v>
      </c>
      <c r="L68" s="139">
        <v>6</v>
      </c>
      <c r="M68" s="139">
        <v>6</v>
      </c>
      <c r="N68" s="139">
        <v>6</v>
      </c>
      <c r="O68" s="139">
        <v>6</v>
      </c>
      <c r="P68" s="139">
        <v>6</v>
      </c>
      <c r="Q68" s="139">
        <v>6</v>
      </c>
      <c r="R68" s="139">
        <v>6</v>
      </c>
      <c r="S68" s="139">
        <v>6</v>
      </c>
      <c r="T68" s="139">
        <v>6</v>
      </c>
      <c r="U68" s="139">
        <v>6</v>
      </c>
      <c r="V68" s="139">
        <v>6</v>
      </c>
      <c r="W68" s="139">
        <v>6</v>
      </c>
      <c r="X68" s="139"/>
      <c r="Y68" s="139"/>
      <c r="Z68" s="139"/>
      <c r="AA68" s="139"/>
      <c r="AB68" s="139">
        <f t="shared" si="4"/>
        <v>96</v>
      </c>
      <c r="AC68" s="150">
        <f t="shared" si="3"/>
        <v>0</v>
      </c>
    </row>
    <row r="69" spans="1:29">
      <c r="A69" s="139" t="s">
        <v>158</v>
      </c>
      <c r="B69" s="140" t="s">
        <v>255</v>
      </c>
      <c r="C69" s="140"/>
      <c r="D69" s="140"/>
      <c r="E69" s="139"/>
      <c r="F69" s="139"/>
      <c r="G69" s="139"/>
      <c r="H69" s="139">
        <v>3</v>
      </c>
      <c r="I69" s="139">
        <v>4</v>
      </c>
      <c r="J69" s="139">
        <v>4</v>
      </c>
      <c r="K69" s="139">
        <v>4</v>
      </c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>
        <f t="shared" si="4"/>
        <v>15</v>
      </c>
      <c r="AC69" s="150">
        <f t="shared" si="3"/>
        <v>0</v>
      </c>
    </row>
    <row r="70" spans="1:29">
      <c r="A70" s="139" t="s">
        <v>160</v>
      </c>
      <c r="B70" s="139" t="s">
        <v>256</v>
      </c>
      <c r="C70" s="140"/>
      <c r="D70" s="140"/>
      <c r="E70" s="139"/>
      <c r="F70" s="139"/>
      <c r="G70" s="139"/>
      <c r="H70" s="139">
        <v>2</v>
      </c>
      <c r="I70" s="139">
        <v>2</v>
      </c>
      <c r="J70" s="139">
        <v>2</v>
      </c>
      <c r="K70" s="139">
        <v>2</v>
      </c>
      <c r="L70" s="139">
        <v>2</v>
      </c>
      <c r="M70" s="139">
        <v>2</v>
      </c>
      <c r="N70" s="139">
        <v>2</v>
      </c>
      <c r="O70" s="139">
        <v>2</v>
      </c>
      <c r="P70" s="139">
        <v>2</v>
      </c>
      <c r="Q70" s="139">
        <v>2</v>
      </c>
      <c r="R70" s="139">
        <v>2</v>
      </c>
      <c r="S70" s="139">
        <v>2</v>
      </c>
      <c r="T70" s="139">
        <v>2</v>
      </c>
      <c r="U70" s="139">
        <v>2</v>
      </c>
      <c r="V70" s="139">
        <v>2</v>
      </c>
      <c r="W70" s="139">
        <v>2</v>
      </c>
      <c r="X70" s="139"/>
      <c r="Y70" s="139"/>
      <c r="Z70" s="139"/>
      <c r="AA70" s="139"/>
      <c r="AB70" s="139">
        <f t="shared" si="4"/>
        <v>32</v>
      </c>
      <c r="AC70" s="150">
        <f t="shared" si="3"/>
        <v>0</v>
      </c>
    </row>
    <row r="71" spans="1:29">
      <c r="A71" s="139" t="s">
        <v>162</v>
      </c>
      <c r="B71" s="139" t="s">
        <v>257</v>
      </c>
      <c r="C71" s="140"/>
      <c r="D71" s="140"/>
      <c r="E71" s="139"/>
      <c r="F71" s="139"/>
      <c r="G71" s="139"/>
      <c r="H71" s="139">
        <v>2</v>
      </c>
      <c r="I71" s="139">
        <v>2</v>
      </c>
      <c r="J71" s="139">
        <v>2</v>
      </c>
      <c r="K71" s="139">
        <v>2</v>
      </c>
      <c r="L71" s="139">
        <v>2</v>
      </c>
      <c r="M71" s="139">
        <v>2</v>
      </c>
      <c r="N71" s="139">
        <v>2</v>
      </c>
      <c r="O71" s="139">
        <v>2</v>
      </c>
      <c r="P71" s="139">
        <v>2</v>
      </c>
      <c r="Q71" s="139">
        <v>2</v>
      </c>
      <c r="R71" s="139">
        <v>2</v>
      </c>
      <c r="S71" s="139">
        <v>2</v>
      </c>
      <c r="T71" s="139">
        <v>2</v>
      </c>
      <c r="U71" s="139">
        <v>2</v>
      </c>
      <c r="V71" s="139">
        <v>2</v>
      </c>
      <c r="W71" s="139">
        <v>2</v>
      </c>
      <c r="X71" s="139"/>
      <c r="Y71" s="139"/>
      <c r="Z71" s="139"/>
      <c r="AA71" s="139"/>
      <c r="AB71" s="139">
        <f t="shared" si="4"/>
        <v>32</v>
      </c>
      <c r="AC71" s="150">
        <f t="shared" si="3"/>
        <v>0</v>
      </c>
    </row>
    <row r="72" spans="1:29">
      <c r="A72" s="139" t="s">
        <v>164</v>
      </c>
      <c r="B72" s="139" t="s">
        <v>258</v>
      </c>
      <c r="C72" s="140"/>
      <c r="D72" s="140"/>
      <c r="E72" s="139"/>
      <c r="F72" s="139"/>
      <c r="G72" s="139"/>
      <c r="H72" s="139">
        <v>2</v>
      </c>
      <c r="I72" s="139">
        <v>2</v>
      </c>
      <c r="J72" s="139">
        <v>2</v>
      </c>
      <c r="K72" s="139">
        <v>2</v>
      </c>
      <c r="L72" s="139">
        <v>2</v>
      </c>
      <c r="M72" s="139">
        <v>2</v>
      </c>
      <c r="N72" s="139">
        <v>2</v>
      </c>
      <c r="O72" s="139">
        <v>2</v>
      </c>
      <c r="P72" s="139">
        <v>2</v>
      </c>
      <c r="Q72" s="139">
        <v>2</v>
      </c>
      <c r="R72" s="139">
        <v>2</v>
      </c>
      <c r="S72" s="139">
        <v>2</v>
      </c>
      <c r="T72" s="139">
        <v>2</v>
      </c>
      <c r="U72" s="139">
        <v>2</v>
      </c>
      <c r="V72" s="139">
        <v>2</v>
      </c>
      <c r="W72" s="139">
        <v>2</v>
      </c>
      <c r="X72" s="139"/>
      <c r="Y72" s="139"/>
      <c r="Z72" s="139"/>
      <c r="AA72" s="139"/>
      <c r="AB72" s="139">
        <f t="shared" si="4"/>
        <v>32</v>
      </c>
      <c r="AC72" s="150">
        <f t="shared" si="3"/>
        <v>0</v>
      </c>
    </row>
    <row r="73" spans="1:29">
      <c r="A73" s="139" t="s">
        <v>166</v>
      </c>
      <c r="B73" s="139" t="s">
        <v>259</v>
      </c>
      <c r="C73" s="140"/>
      <c r="D73" s="140"/>
      <c r="E73" s="139"/>
      <c r="F73" s="139"/>
      <c r="G73" s="139"/>
      <c r="H73" s="139">
        <v>3</v>
      </c>
      <c r="I73" s="139">
        <v>3</v>
      </c>
      <c r="J73" s="139">
        <v>3</v>
      </c>
      <c r="K73" s="139">
        <v>3</v>
      </c>
      <c r="L73" s="139">
        <v>3</v>
      </c>
      <c r="M73" s="139">
        <v>3</v>
      </c>
      <c r="N73" s="139">
        <v>3</v>
      </c>
      <c r="O73" s="139">
        <v>3</v>
      </c>
      <c r="P73" s="139">
        <v>3</v>
      </c>
      <c r="Q73" s="139">
        <v>3</v>
      </c>
      <c r="R73" s="139">
        <v>3</v>
      </c>
      <c r="S73" s="139">
        <v>3</v>
      </c>
      <c r="T73" s="139">
        <v>3</v>
      </c>
      <c r="U73" s="139">
        <v>3</v>
      </c>
      <c r="V73" s="139">
        <v>3</v>
      </c>
      <c r="W73" s="139">
        <v>3</v>
      </c>
      <c r="X73" s="139"/>
      <c r="Y73" s="139"/>
      <c r="Z73" s="139"/>
      <c r="AA73" s="139"/>
      <c r="AB73" s="139">
        <f t="shared" si="4"/>
        <v>48</v>
      </c>
      <c r="AC73" s="150">
        <f t="shared" si="3"/>
        <v>0</v>
      </c>
    </row>
    <row r="74" spans="1:29">
      <c r="A74" s="139" t="s">
        <v>168</v>
      </c>
      <c r="B74" s="139" t="s">
        <v>260</v>
      </c>
      <c r="C74" s="140"/>
      <c r="D74" s="140"/>
      <c r="E74" s="139"/>
      <c r="F74" s="139"/>
      <c r="G74" s="139"/>
      <c r="H74" s="139">
        <v>3</v>
      </c>
      <c r="I74" s="139">
        <v>2</v>
      </c>
      <c r="J74" s="139">
        <v>2</v>
      </c>
      <c r="K74" s="139">
        <v>2</v>
      </c>
      <c r="L74" s="139">
        <v>6</v>
      </c>
      <c r="M74" s="139">
        <v>6</v>
      </c>
      <c r="N74" s="139">
        <v>6</v>
      </c>
      <c r="O74" s="139">
        <v>6</v>
      </c>
      <c r="P74" s="139">
        <v>6</v>
      </c>
      <c r="Q74" s="139">
        <v>6</v>
      </c>
      <c r="R74" s="139">
        <v>6</v>
      </c>
      <c r="S74" s="139">
        <v>6</v>
      </c>
      <c r="T74" s="139">
        <v>6</v>
      </c>
      <c r="U74" s="139">
        <v>6</v>
      </c>
      <c r="V74" s="139">
        <v>6</v>
      </c>
      <c r="W74" s="139">
        <v>6</v>
      </c>
      <c r="X74" s="139"/>
      <c r="Y74" s="139"/>
      <c r="Z74" s="139"/>
      <c r="AA74" s="139"/>
      <c r="AB74" s="139">
        <f t="shared" si="4"/>
        <v>81</v>
      </c>
      <c r="AC74" s="150">
        <f t="shared" si="3"/>
        <v>0</v>
      </c>
    </row>
    <row r="75" spans="1:29">
      <c r="A75" s="139" t="s">
        <v>170</v>
      </c>
      <c r="B75" s="139" t="s">
        <v>261</v>
      </c>
      <c r="C75" s="140"/>
      <c r="D75" s="140"/>
      <c r="E75" s="139"/>
      <c r="F75" s="139"/>
      <c r="G75" s="139"/>
      <c r="H75" s="139">
        <v>4</v>
      </c>
      <c r="I75" s="139">
        <v>4</v>
      </c>
      <c r="J75" s="139">
        <v>4</v>
      </c>
      <c r="K75" s="139">
        <v>4</v>
      </c>
      <c r="L75" s="139">
        <v>4</v>
      </c>
      <c r="M75" s="139">
        <v>4</v>
      </c>
      <c r="N75" s="139">
        <v>4</v>
      </c>
      <c r="O75" s="139">
        <v>4</v>
      </c>
      <c r="P75" s="139">
        <v>4</v>
      </c>
      <c r="Q75" s="139">
        <v>4</v>
      </c>
      <c r="R75" s="139">
        <v>4</v>
      </c>
      <c r="S75" s="139">
        <v>4</v>
      </c>
      <c r="T75" s="139">
        <v>4</v>
      </c>
      <c r="U75" s="139">
        <v>4</v>
      </c>
      <c r="V75" s="139">
        <v>4</v>
      </c>
      <c r="W75" s="139">
        <v>4</v>
      </c>
      <c r="X75" s="139"/>
      <c r="Y75" s="139"/>
      <c r="Z75" s="139"/>
      <c r="AA75" s="139"/>
      <c r="AB75" s="139">
        <f t="shared" si="4"/>
        <v>64</v>
      </c>
      <c r="AC75" s="150">
        <f t="shared" si="3"/>
        <v>0</v>
      </c>
    </row>
    <row r="76" spans="1:29">
      <c r="A76" s="139" t="s">
        <v>172</v>
      </c>
      <c r="B76" s="139" t="s">
        <v>179</v>
      </c>
      <c r="C76" s="140"/>
      <c r="D76" s="140"/>
      <c r="E76" s="139"/>
      <c r="F76" s="139"/>
      <c r="G76" s="139"/>
      <c r="H76" s="139"/>
      <c r="I76" s="139">
        <v>2</v>
      </c>
      <c r="J76" s="139">
        <v>2</v>
      </c>
      <c r="K76" s="139">
        <v>2</v>
      </c>
      <c r="L76" s="139">
        <v>2</v>
      </c>
      <c r="M76" s="139">
        <v>2</v>
      </c>
      <c r="N76" s="139">
        <v>2</v>
      </c>
      <c r="O76" s="139">
        <v>2</v>
      </c>
      <c r="P76" s="139">
        <v>2</v>
      </c>
      <c r="Q76" s="139">
        <v>2</v>
      </c>
      <c r="R76" s="139">
        <v>2</v>
      </c>
      <c r="S76" s="139">
        <v>2</v>
      </c>
      <c r="T76" s="139">
        <v>2</v>
      </c>
      <c r="U76" s="139">
        <v>2</v>
      </c>
      <c r="V76" s="139">
        <v>2</v>
      </c>
      <c r="W76" s="139">
        <v>2</v>
      </c>
      <c r="X76" s="139"/>
      <c r="Y76" s="139"/>
      <c r="Z76" s="139"/>
      <c r="AA76" s="139"/>
      <c r="AB76" s="139">
        <f t="shared" si="4"/>
        <v>30</v>
      </c>
      <c r="AC76" s="150">
        <f t="shared" si="3"/>
        <v>0</v>
      </c>
    </row>
    <row r="77" spans="1:29">
      <c r="A77" s="139" t="s">
        <v>174</v>
      </c>
      <c r="B77" s="139" t="s">
        <v>262</v>
      </c>
      <c r="C77" s="140"/>
      <c r="D77" s="140"/>
      <c r="E77" s="139"/>
      <c r="F77" s="139"/>
      <c r="G77" s="139"/>
      <c r="H77" s="139"/>
      <c r="I77" s="139">
        <v>4</v>
      </c>
      <c r="J77" s="139">
        <v>4</v>
      </c>
      <c r="K77" s="139">
        <v>4</v>
      </c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>
        <f t="shared" si="4"/>
        <v>12</v>
      </c>
      <c r="AC77" s="150">
        <f t="shared" si="3"/>
        <v>0</v>
      </c>
    </row>
    <row r="78" spans="1:29">
      <c r="A78" s="139" t="s">
        <v>176</v>
      </c>
      <c r="B78" s="139" t="s">
        <v>147</v>
      </c>
      <c r="C78" s="140"/>
      <c r="D78" s="140"/>
      <c r="E78" s="139"/>
      <c r="F78" s="139"/>
      <c r="G78" s="139"/>
      <c r="H78" s="139"/>
      <c r="I78" s="139"/>
      <c r="J78" s="139"/>
      <c r="K78" s="139"/>
      <c r="L78" s="139">
        <v>1</v>
      </c>
      <c r="M78" s="139">
        <v>1</v>
      </c>
      <c r="N78" s="139">
        <v>1</v>
      </c>
      <c r="O78" s="139">
        <v>1</v>
      </c>
      <c r="P78" s="139">
        <v>1</v>
      </c>
      <c r="Q78" s="139">
        <v>1</v>
      </c>
      <c r="R78" s="139">
        <v>1</v>
      </c>
      <c r="S78" s="139">
        <v>1</v>
      </c>
      <c r="T78" s="139">
        <v>1</v>
      </c>
      <c r="U78" s="139">
        <v>1</v>
      </c>
      <c r="V78" s="139">
        <v>1</v>
      </c>
      <c r="W78" s="139">
        <v>1</v>
      </c>
      <c r="X78" s="139"/>
      <c r="Y78" s="139"/>
      <c r="Z78" s="139"/>
      <c r="AA78" s="139"/>
      <c r="AB78" s="139">
        <f t="shared" si="4"/>
        <v>12</v>
      </c>
      <c r="AC78" s="150">
        <f t="shared" si="3"/>
        <v>0</v>
      </c>
    </row>
    <row r="79" spans="1:29">
      <c r="A79" s="139" t="s">
        <v>178</v>
      </c>
      <c r="B79" s="139" t="s">
        <v>191</v>
      </c>
      <c r="C79" s="140"/>
      <c r="D79" s="140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>
        <v>6</v>
      </c>
      <c r="AB79" s="139">
        <f t="shared" si="4"/>
        <v>6</v>
      </c>
      <c r="AC79" s="150">
        <f t="shared" si="3"/>
        <v>0</v>
      </c>
    </row>
    <row r="80" spans="1:29">
      <c r="A80" s="139" t="s">
        <v>180</v>
      </c>
      <c r="B80" s="139" t="s">
        <v>263</v>
      </c>
      <c r="C80" s="140"/>
      <c r="D80" s="140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>
        <v>3</v>
      </c>
      <c r="AB80" s="139">
        <f t="shared" si="4"/>
        <v>3</v>
      </c>
      <c r="AC80" s="150">
        <f t="shared" si="3"/>
        <v>0</v>
      </c>
    </row>
    <row r="81" spans="1:29">
      <c r="A81" s="139" t="s">
        <v>182</v>
      </c>
      <c r="B81" s="139" t="s">
        <v>264</v>
      </c>
      <c r="C81" s="140"/>
      <c r="D81" s="140"/>
      <c r="E81" s="139"/>
      <c r="F81" s="139"/>
      <c r="G81" s="139">
        <v>3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>
        <f t="shared" si="4"/>
        <v>3</v>
      </c>
      <c r="AC81" s="150">
        <f t="shared" si="3"/>
        <v>0</v>
      </c>
    </row>
    <row r="82" spans="1:29">
      <c r="A82" s="139" t="s">
        <v>184</v>
      </c>
      <c r="B82" s="139" t="s">
        <v>265</v>
      </c>
      <c r="C82" s="140"/>
      <c r="D82" s="140"/>
      <c r="E82" s="139"/>
      <c r="F82" s="139">
        <v>1</v>
      </c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>
        <f t="shared" si="4"/>
        <v>1</v>
      </c>
      <c r="AC82" s="150">
        <f t="shared" si="3"/>
        <v>0</v>
      </c>
    </row>
    <row r="83" spans="1:29">
      <c r="A83" s="139" t="s">
        <v>186</v>
      </c>
      <c r="B83" s="139" t="s">
        <v>266</v>
      </c>
      <c r="C83" s="140"/>
      <c r="D83" s="140"/>
      <c r="E83" s="139"/>
      <c r="F83" s="139"/>
      <c r="G83" s="139">
        <v>2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>
        <f t="shared" si="4"/>
        <v>2</v>
      </c>
      <c r="AC83" s="140">
        <f t="shared" si="3"/>
        <v>0</v>
      </c>
    </row>
    <row r="84" spans="1:29">
      <c r="A84" s="139" t="s">
        <v>188</v>
      </c>
      <c r="B84" s="139" t="s">
        <v>267</v>
      </c>
      <c r="C84" s="140"/>
      <c r="D84" s="140"/>
      <c r="E84" s="139"/>
      <c r="F84" s="139"/>
      <c r="G84" s="139">
        <v>2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>
        <f t="shared" si="4"/>
        <v>2</v>
      </c>
      <c r="AC84" s="140">
        <f t="shared" si="3"/>
        <v>0</v>
      </c>
    </row>
    <row r="85" spans="1:29">
      <c r="A85" s="139" t="s">
        <v>190</v>
      </c>
      <c r="B85" s="139" t="s">
        <v>268</v>
      </c>
      <c r="C85" s="140"/>
      <c r="D85" s="140"/>
      <c r="E85" s="139"/>
      <c r="F85" s="139">
        <v>9</v>
      </c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>
        <f t="shared" si="4"/>
        <v>9</v>
      </c>
      <c r="AC85" s="139"/>
    </row>
    <row r="86" spans="1:29">
      <c r="A86" s="139" t="s">
        <v>192</v>
      </c>
      <c r="B86" s="139" t="s">
        <v>269</v>
      </c>
      <c r="C86" s="140"/>
      <c r="D86" s="140"/>
      <c r="E86" s="139"/>
      <c r="F86" s="139">
        <v>5</v>
      </c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>
        <f t="shared" si="4"/>
        <v>5</v>
      </c>
      <c r="AC86" s="139"/>
    </row>
    <row r="87" spans="28:28">
      <c r="AB87" s="151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opLeftCell="A7" workbookViewId="0">
      <selection activeCell="N17" sqref="N17"/>
    </sheetView>
  </sheetViews>
  <sheetFormatPr defaultColWidth="9" defaultRowHeight="14.25"/>
  <cols>
    <col min="1" max="1" width="6.5" style="3" customWidth="1"/>
    <col min="2" max="2" width="25.3" style="4" customWidth="1"/>
    <col min="3" max="3" width="11.9" style="4" customWidth="1"/>
    <col min="4" max="5" width="7.2" style="4" customWidth="1"/>
    <col min="6" max="6" width="5.7" style="4" customWidth="1"/>
    <col min="7" max="7" width="10.4" style="2" customWidth="1"/>
    <col min="8" max="8" width="15.8" style="5" customWidth="1"/>
    <col min="9" max="9" width="24.375" style="1" customWidth="1"/>
    <col min="10" max="16384" width="9" style="1"/>
  </cols>
  <sheetData>
    <row r="1" s="1" customFormat="1" ht="43" customHeight="1" spans="1:8">
      <c r="A1" s="6" t="s">
        <v>517</v>
      </c>
      <c r="B1" s="6"/>
      <c r="C1" s="6"/>
      <c r="D1" s="6"/>
      <c r="E1" s="6"/>
      <c r="F1" s="6"/>
      <c r="G1" s="6"/>
      <c r="H1" s="7"/>
    </row>
    <row r="2" s="1" customFormat="1" ht="22" customHeight="1" spans="1:8">
      <c r="A2" s="8" t="s">
        <v>1</v>
      </c>
      <c r="B2" s="8" t="s">
        <v>440</v>
      </c>
      <c r="C2" s="8" t="s">
        <v>441</v>
      </c>
      <c r="D2" s="8" t="s">
        <v>442</v>
      </c>
      <c r="E2" s="8"/>
      <c r="F2" s="8"/>
      <c r="G2" s="8"/>
      <c r="H2" s="9" t="s">
        <v>347</v>
      </c>
    </row>
    <row r="3" s="1" customFormat="1" ht="22" customHeight="1" spans="1:8">
      <c r="A3" s="8"/>
      <c r="B3" s="8"/>
      <c r="C3" s="8"/>
      <c r="D3" s="10" t="s">
        <v>3</v>
      </c>
      <c r="E3" s="10" t="s">
        <v>4</v>
      </c>
      <c r="F3" s="10" t="s">
        <v>28</v>
      </c>
      <c r="G3" s="11" t="s">
        <v>443</v>
      </c>
      <c r="H3" s="9"/>
    </row>
    <row r="4" s="1" customFormat="1" ht="22" customHeight="1" spans="1:8">
      <c r="A4" s="8">
        <v>1</v>
      </c>
      <c r="B4" s="12" t="s">
        <v>348</v>
      </c>
      <c r="C4" s="10" t="s">
        <v>490</v>
      </c>
      <c r="D4" s="10">
        <v>1500</v>
      </c>
      <c r="E4" s="10">
        <v>1400</v>
      </c>
      <c r="F4" s="10">
        <f>68-2</f>
        <v>66</v>
      </c>
      <c r="G4" s="11">
        <f t="shared" ref="G4:G8" si="0">D4*E4*F4/1000000</f>
        <v>138.6</v>
      </c>
      <c r="H4" s="13" t="s">
        <v>491</v>
      </c>
    </row>
    <row r="5" s="1" customFormat="1" ht="22" customHeight="1" spans="1:8">
      <c r="A5" s="8">
        <v>2</v>
      </c>
      <c r="B5" s="14"/>
      <c r="C5" s="10" t="s">
        <v>492</v>
      </c>
      <c r="D5" s="10">
        <v>2650</v>
      </c>
      <c r="E5" s="10">
        <v>1650</v>
      </c>
      <c r="F5" s="10">
        <f>34</f>
        <v>34</v>
      </c>
      <c r="G5" s="11">
        <f t="shared" si="0"/>
        <v>148.665</v>
      </c>
      <c r="H5" s="13" t="s">
        <v>447</v>
      </c>
    </row>
    <row r="6" s="1" customFormat="1" ht="45" customHeight="1" spans="1:8">
      <c r="A6" s="8">
        <v>3</v>
      </c>
      <c r="B6" s="14"/>
      <c r="C6" s="10" t="s">
        <v>493</v>
      </c>
      <c r="D6" s="10">
        <v>3100</v>
      </c>
      <c r="E6" s="10">
        <v>1650</v>
      </c>
      <c r="F6" s="10">
        <f>34</f>
        <v>34</v>
      </c>
      <c r="G6" s="11">
        <f t="shared" si="0"/>
        <v>173.91</v>
      </c>
      <c r="H6" s="13" t="s">
        <v>470</v>
      </c>
    </row>
    <row r="7" s="1" customFormat="1" ht="45" customHeight="1" spans="1:8">
      <c r="A7" s="8">
        <v>4</v>
      </c>
      <c r="B7" s="14"/>
      <c r="C7" s="10" t="s">
        <v>494</v>
      </c>
      <c r="D7" s="10">
        <v>5000</v>
      </c>
      <c r="E7" s="10">
        <v>1700</v>
      </c>
      <c r="F7" s="10">
        <f>34</f>
        <v>34</v>
      </c>
      <c r="G7" s="11">
        <f t="shared" si="0"/>
        <v>289</v>
      </c>
      <c r="H7" s="13" t="s">
        <v>449</v>
      </c>
    </row>
    <row r="8" s="1" customFormat="1" ht="45" customHeight="1" spans="1:8">
      <c r="A8" s="8">
        <v>5</v>
      </c>
      <c r="B8" s="15"/>
      <c r="C8" s="10" t="s">
        <v>495</v>
      </c>
      <c r="D8" s="10">
        <v>1000</v>
      </c>
      <c r="E8" s="10">
        <v>1400</v>
      </c>
      <c r="F8" s="10">
        <f>34-1</f>
        <v>33</v>
      </c>
      <c r="G8" s="11">
        <f t="shared" si="0"/>
        <v>46.2</v>
      </c>
      <c r="H8" s="13" t="s">
        <v>470</v>
      </c>
    </row>
    <row r="9" s="1" customFormat="1" ht="22" customHeight="1" spans="1:8">
      <c r="A9" s="16" t="s">
        <v>450</v>
      </c>
      <c r="B9" s="16"/>
      <c r="C9" s="17"/>
      <c r="D9" s="17"/>
      <c r="E9" s="17"/>
      <c r="F9" s="17">
        <f>SUM(F4:F8)</f>
        <v>201</v>
      </c>
      <c r="G9" s="17">
        <f>SUM(G4:G8)</f>
        <v>796.375</v>
      </c>
      <c r="H9" s="13"/>
    </row>
    <row r="10" s="1" customFormat="1" ht="22" customHeight="1" spans="1:8">
      <c r="A10" s="8">
        <v>1</v>
      </c>
      <c r="B10" s="12" t="s">
        <v>350</v>
      </c>
      <c r="C10" s="10"/>
      <c r="D10" s="10"/>
      <c r="E10" s="10"/>
      <c r="F10" s="10"/>
      <c r="G10" s="11"/>
      <c r="H10" s="13"/>
    </row>
    <row r="11" s="1" customFormat="1" ht="22" customHeight="1" spans="1:8">
      <c r="A11" s="8">
        <v>2</v>
      </c>
      <c r="B11" s="14"/>
      <c r="C11" s="10" t="s">
        <v>496</v>
      </c>
      <c r="D11" s="10">
        <v>900</v>
      </c>
      <c r="E11" s="10">
        <v>1400</v>
      </c>
      <c r="F11" s="10">
        <f>136-4</f>
        <v>132</v>
      </c>
      <c r="G11" s="11">
        <f t="shared" ref="G10:G13" si="1">D11*E11*F11/1000000</f>
        <v>166.32</v>
      </c>
      <c r="H11" s="13" t="s">
        <v>497</v>
      </c>
    </row>
    <row r="12" s="1" customFormat="1" ht="22" customHeight="1" spans="1:8">
      <c r="A12" s="8">
        <v>3</v>
      </c>
      <c r="B12" s="14"/>
      <c r="C12" s="10" t="s">
        <v>498</v>
      </c>
      <c r="D12" s="10">
        <v>400</v>
      </c>
      <c r="E12" s="10">
        <v>1400</v>
      </c>
      <c r="F12" s="10">
        <f>68-2</f>
        <v>66</v>
      </c>
      <c r="G12" s="11">
        <f t="shared" si="1"/>
        <v>36.96</v>
      </c>
      <c r="H12" s="13" t="s">
        <v>499</v>
      </c>
    </row>
    <row r="13" s="1" customFormat="1" ht="22" customHeight="1" spans="1:8">
      <c r="A13" s="8">
        <v>4</v>
      </c>
      <c r="B13" s="15"/>
      <c r="C13" s="10" t="s">
        <v>500</v>
      </c>
      <c r="D13" s="10">
        <v>600</v>
      </c>
      <c r="E13" s="10">
        <v>1400</v>
      </c>
      <c r="F13" s="10">
        <f>34-1</f>
        <v>33</v>
      </c>
      <c r="G13" s="11">
        <f t="shared" si="1"/>
        <v>27.72</v>
      </c>
      <c r="H13" s="13" t="s">
        <v>501</v>
      </c>
    </row>
    <row r="14" s="1" customFormat="1" ht="22" customHeight="1" spans="1:8">
      <c r="A14" s="16" t="s">
        <v>450</v>
      </c>
      <c r="B14" s="16"/>
      <c r="C14" s="17"/>
      <c r="D14" s="17"/>
      <c r="E14" s="17"/>
      <c r="F14" s="17">
        <f>SUM(F10:F13)</f>
        <v>231</v>
      </c>
      <c r="G14" s="17">
        <f>SUM(G10:G13)</f>
        <v>231</v>
      </c>
      <c r="H14" s="13"/>
    </row>
    <row r="15" s="1" customFormat="1" ht="42" customHeight="1" spans="1:8">
      <c r="A15" s="18">
        <v>1</v>
      </c>
      <c r="B15" s="19" t="s">
        <v>351</v>
      </c>
      <c r="C15" s="20" t="s">
        <v>502</v>
      </c>
      <c r="D15" s="20">
        <v>1900</v>
      </c>
      <c r="E15" s="20">
        <v>1700</v>
      </c>
      <c r="F15" s="20">
        <v>34</v>
      </c>
      <c r="G15" s="21">
        <f>D15*E15*F15/1000000</f>
        <v>109.82</v>
      </c>
      <c r="H15" s="22" t="s">
        <v>503</v>
      </c>
    </row>
    <row r="16" s="1" customFormat="1" ht="42" customHeight="1" spans="1:8">
      <c r="A16" s="23" t="s">
        <v>450</v>
      </c>
      <c r="B16" s="23"/>
      <c r="C16" s="24"/>
      <c r="D16" s="24"/>
      <c r="E16" s="24"/>
      <c r="F16" s="24">
        <f>SUM(F15:F15)</f>
        <v>34</v>
      </c>
      <c r="G16" s="24">
        <f>SUM(G15:G15)</f>
        <v>109.82</v>
      </c>
      <c r="H16" s="22"/>
    </row>
    <row r="17" s="1" customFormat="1" ht="42" customHeight="1" spans="1:8">
      <c r="A17" s="8">
        <v>1</v>
      </c>
      <c r="B17" s="14" t="s">
        <v>352</v>
      </c>
      <c r="C17" s="10" t="s">
        <v>504</v>
      </c>
      <c r="D17" s="10">
        <v>600</v>
      </c>
      <c r="E17" s="10">
        <v>900</v>
      </c>
      <c r="F17" s="10">
        <v>2</v>
      </c>
      <c r="G17" s="11">
        <f>D17*E17*F17/1000000</f>
        <v>1.08</v>
      </c>
      <c r="H17" s="13" t="s">
        <v>505</v>
      </c>
    </row>
    <row r="18" s="1" customFormat="1" ht="42" customHeight="1" spans="1:8">
      <c r="A18" s="16" t="s">
        <v>450</v>
      </c>
      <c r="B18" s="16"/>
      <c r="C18" s="17"/>
      <c r="D18" s="17"/>
      <c r="E18" s="17"/>
      <c r="F18" s="17">
        <f>SUM(F17:F17)</f>
        <v>2</v>
      </c>
      <c r="G18" s="17">
        <f>SUM(G17:G17)</f>
        <v>1.08</v>
      </c>
      <c r="H18" s="13"/>
    </row>
    <row r="19" s="1" customFormat="1" ht="42" customHeight="1" spans="1:8">
      <c r="A19" s="8">
        <v>1</v>
      </c>
      <c r="B19" s="12" t="s">
        <v>353</v>
      </c>
      <c r="C19" s="10" t="s">
        <v>204</v>
      </c>
      <c r="D19" s="10">
        <v>800</v>
      </c>
      <c r="E19" s="10">
        <v>1500</v>
      </c>
      <c r="F19" s="10">
        <v>2</v>
      </c>
      <c r="G19" s="11">
        <f>D19*E19*F19/1000000</f>
        <v>2.4</v>
      </c>
      <c r="H19" s="13" t="s">
        <v>507</v>
      </c>
    </row>
    <row r="20" s="1" customFormat="1" ht="42" customHeight="1" spans="1:8">
      <c r="A20" s="8">
        <v>2</v>
      </c>
      <c r="B20" s="15"/>
      <c r="C20" s="10" t="s">
        <v>508</v>
      </c>
      <c r="D20" s="10">
        <v>1100</v>
      </c>
      <c r="E20" s="10">
        <v>2000</v>
      </c>
      <c r="F20" s="10">
        <v>2</v>
      </c>
      <c r="G20" s="11">
        <f>D20*E20*F20/1000000</f>
        <v>4.4</v>
      </c>
      <c r="H20" s="13" t="s">
        <v>509</v>
      </c>
    </row>
    <row r="21" s="1" customFormat="1" ht="22" customHeight="1" spans="1:8">
      <c r="A21" s="16" t="s">
        <v>450</v>
      </c>
      <c r="B21" s="16"/>
      <c r="C21" s="17"/>
      <c r="D21" s="17"/>
      <c r="E21" s="17"/>
      <c r="F21" s="17">
        <f>SUM(F19:F20)</f>
        <v>4</v>
      </c>
      <c r="G21" s="17">
        <f>SUM(G19:G20)</f>
        <v>6.8</v>
      </c>
      <c r="H21" s="13"/>
    </row>
    <row r="22" s="1" customFormat="1" ht="22" customHeight="1" spans="1:9">
      <c r="A22" s="8">
        <v>1</v>
      </c>
      <c r="B22" s="25" t="s">
        <v>355</v>
      </c>
      <c r="C22" s="10" t="s">
        <v>169</v>
      </c>
      <c r="D22" s="10">
        <v>1500</v>
      </c>
      <c r="E22" s="10">
        <v>1700</v>
      </c>
      <c r="F22" s="10">
        <v>2</v>
      </c>
      <c r="G22" s="11">
        <f t="shared" ref="G22:G25" si="2">D22*E22*F22/1000000</f>
        <v>5.1</v>
      </c>
      <c r="H22" s="13" t="s">
        <v>510</v>
      </c>
      <c r="I22" s="27"/>
    </row>
    <row r="23" s="1" customFormat="1" ht="22" customHeight="1" spans="1:9">
      <c r="A23" s="8">
        <v>2</v>
      </c>
      <c r="B23" s="25"/>
      <c r="C23" s="10" t="s">
        <v>511</v>
      </c>
      <c r="D23" s="10">
        <v>1500</v>
      </c>
      <c r="E23" s="10">
        <v>1400</v>
      </c>
      <c r="F23" s="10">
        <v>28</v>
      </c>
      <c r="G23" s="11">
        <f t="shared" si="2"/>
        <v>58.8</v>
      </c>
      <c r="H23" s="13" t="s">
        <v>458</v>
      </c>
      <c r="I23" s="27"/>
    </row>
    <row r="24" s="1" customFormat="1" ht="22" customHeight="1" spans="1:8">
      <c r="A24" s="16" t="s">
        <v>450</v>
      </c>
      <c r="B24" s="16"/>
      <c r="C24" s="17"/>
      <c r="D24" s="17"/>
      <c r="E24" s="17"/>
      <c r="F24" s="17">
        <f>SUM(F22:F23)</f>
        <v>30</v>
      </c>
      <c r="G24" s="17">
        <f>SUM(G22:G23)</f>
        <v>63.9</v>
      </c>
      <c r="H24" s="13"/>
    </row>
    <row r="25" s="1" customFormat="1" ht="45" customHeight="1" spans="1:9">
      <c r="A25" s="8">
        <v>1</v>
      </c>
      <c r="B25" s="25" t="s">
        <v>356</v>
      </c>
      <c r="C25" s="10" t="s">
        <v>512</v>
      </c>
      <c r="D25" s="10">
        <v>1400</v>
      </c>
      <c r="E25" s="10">
        <v>2300</v>
      </c>
      <c r="F25" s="10">
        <v>68</v>
      </c>
      <c r="G25" s="11">
        <f t="shared" si="2"/>
        <v>218.96</v>
      </c>
      <c r="H25" s="13" t="s">
        <v>470</v>
      </c>
      <c r="I25" s="27"/>
    </row>
    <row r="26" s="1" customFormat="1" ht="22" customHeight="1" spans="1:8">
      <c r="A26" s="16" t="s">
        <v>450</v>
      </c>
      <c r="B26" s="16"/>
      <c r="C26" s="17"/>
      <c r="D26" s="17"/>
      <c r="E26" s="17"/>
      <c r="F26" s="17">
        <f>SUM(F25:F25)</f>
        <v>68</v>
      </c>
      <c r="G26" s="17">
        <f>SUM(G25:G25)</f>
        <v>218.96</v>
      </c>
      <c r="H26" s="13"/>
    </row>
    <row r="27" s="1" customFormat="1" ht="45" customHeight="1" spans="1:8">
      <c r="A27" s="8">
        <v>1</v>
      </c>
      <c r="B27" s="12" t="s">
        <v>357</v>
      </c>
      <c r="C27" s="10" t="s">
        <v>513</v>
      </c>
      <c r="D27" s="10">
        <v>1800</v>
      </c>
      <c r="E27" s="10">
        <v>2300</v>
      </c>
      <c r="F27" s="10">
        <v>32</v>
      </c>
      <c r="G27" s="11">
        <f t="shared" ref="G27:G30" si="3">D27*E27*F27/1000000</f>
        <v>132.48</v>
      </c>
      <c r="H27" s="13" t="s">
        <v>483</v>
      </c>
    </row>
    <row r="28" s="1" customFormat="1" ht="22" customHeight="1" spans="1:9">
      <c r="A28" s="8">
        <v>2</v>
      </c>
      <c r="B28" s="15"/>
      <c r="C28" s="10" t="s">
        <v>514</v>
      </c>
      <c r="D28" s="10">
        <v>2400</v>
      </c>
      <c r="E28" s="10">
        <v>2300</v>
      </c>
      <c r="F28" s="10">
        <v>98</v>
      </c>
      <c r="G28" s="11">
        <f t="shared" si="3"/>
        <v>540.96</v>
      </c>
      <c r="H28" s="13" t="s">
        <v>515</v>
      </c>
      <c r="I28" s="27"/>
    </row>
    <row r="29" s="1" customFormat="1" ht="22" customHeight="1" spans="1:8">
      <c r="A29" s="16" t="s">
        <v>450</v>
      </c>
      <c r="B29" s="16"/>
      <c r="C29" s="17"/>
      <c r="D29" s="17"/>
      <c r="E29" s="17"/>
      <c r="F29" s="17">
        <f>SUM(F27:F28)</f>
        <v>130</v>
      </c>
      <c r="G29" s="17">
        <f>SUM(G27:G28)</f>
        <v>673.44</v>
      </c>
      <c r="H29" s="13"/>
    </row>
    <row r="30" s="1" customFormat="1" ht="45" customHeight="1" spans="1:9">
      <c r="A30" s="8">
        <v>1</v>
      </c>
      <c r="B30" s="25" t="s">
        <v>437</v>
      </c>
      <c r="C30" s="10" t="s">
        <v>200</v>
      </c>
      <c r="D30" s="10">
        <v>1500</v>
      </c>
      <c r="E30" s="10">
        <v>2400</v>
      </c>
      <c r="F30" s="10">
        <v>4</v>
      </c>
      <c r="G30" s="11">
        <f t="shared" si="3"/>
        <v>14.4</v>
      </c>
      <c r="H30" s="13" t="s">
        <v>518</v>
      </c>
      <c r="I30" s="27"/>
    </row>
    <row r="31" s="1" customFormat="1" ht="22" customHeight="1" spans="1:8">
      <c r="A31" s="16" t="s">
        <v>450</v>
      </c>
      <c r="B31" s="10"/>
      <c r="C31" s="17"/>
      <c r="D31" s="17"/>
      <c r="E31" s="17"/>
      <c r="F31" s="17">
        <f>SUM(F30:F30)</f>
        <v>4</v>
      </c>
      <c r="G31" s="17">
        <f>SUM(G30:G30)</f>
        <v>14.4</v>
      </c>
      <c r="H31" s="13"/>
    </row>
    <row r="32" s="1" customFormat="1" ht="45" customHeight="1" spans="1:8">
      <c r="A32" s="8">
        <v>1</v>
      </c>
      <c r="B32" s="12" t="s">
        <v>359</v>
      </c>
      <c r="C32" s="10" t="s">
        <v>511</v>
      </c>
      <c r="D32" s="10">
        <v>1500</v>
      </c>
      <c r="E32" s="10">
        <v>1400</v>
      </c>
      <c r="F32" s="10">
        <f>68</f>
        <v>68</v>
      </c>
      <c r="G32" s="11">
        <f>D32*E32*F32/1000000</f>
        <v>142.8</v>
      </c>
      <c r="H32" s="13" t="s">
        <v>481</v>
      </c>
    </row>
    <row r="33" s="1" customFormat="1" ht="22" customHeight="1" spans="1:8">
      <c r="A33" s="16" t="s">
        <v>450</v>
      </c>
      <c r="B33" s="16"/>
      <c r="C33" s="17"/>
      <c r="D33" s="17"/>
      <c r="E33" s="17"/>
      <c r="F33" s="17">
        <f>SUM(F32:F32)</f>
        <v>68</v>
      </c>
      <c r="G33" s="17">
        <f>SUM(G32:G32)</f>
        <v>142.8</v>
      </c>
      <c r="H33" s="13"/>
    </row>
    <row r="34" s="1" customFormat="1" ht="22" customHeight="1" spans="1:8">
      <c r="A34" s="16" t="s">
        <v>360</v>
      </c>
      <c r="B34" s="10"/>
      <c r="C34" s="17"/>
      <c r="D34" s="17"/>
      <c r="E34" s="17"/>
      <c r="F34" s="17">
        <f>F9+F14+F18+F21+F24+F26+F29+F31+F33</f>
        <v>738</v>
      </c>
      <c r="G34" s="17">
        <f>G9+G14+G18+G21+G24+G26+G29+G31+G33</f>
        <v>2148.755</v>
      </c>
      <c r="H34" s="26"/>
    </row>
    <row r="35" s="1" customFormat="1" spans="1:8">
      <c r="A35" s="3"/>
      <c r="B35" s="4"/>
      <c r="C35" s="4"/>
      <c r="D35" s="4"/>
      <c r="E35" s="4"/>
      <c r="F35" s="4"/>
      <c r="G35" s="2"/>
      <c r="H35" s="5"/>
    </row>
    <row r="36" s="2" customFormat="1" spans="1:8">
      <c r="A36" s="3"/>
      <c r="B36" s="4"/>
      <c r="C36" s="4"/>
      <c r="D36" s="4"/>
      <c r="E36" s="4"/>
      <c r="F36" s="4"/>
      <c r="H36" s="5"/>
    </row>
  </sheetData>
  <mergeCells count="23">
    <mergeCell ref="A1:H1"/>
    <mergeCell ref="D2:G2"/>
    <mergeCell ref="A9:B9"/>
    <mergeCell ref="A14:B14"/>
    <mergeCell ref="A16:B16"/>
    <mergeCell ref="A18:B18"/>
    <mergeCell ref="A21:B21"/>
    <mergeCell ref="A24:B24"/>
    <mergeCell ref="A26:B26"/>
    <mergeCell ref="A29:B29"/>
    <mergeCell ref="A31:B31"/>
    <mergeCell ref="A33:B33"/>
    <mergeCell ref="A34:B34"/>
    <mergeCell ref="A2:A3"/>
    <mergeCell ref="B2:B3"/>
    <mergeCell ref="B4:B8"/>
    <mergeCell ref="B10:B13"/>
    <mergeCell ref="B19:B20"/>
    <mergeCell ref="B22:B23"/>
    <mergeCell ref="B27:B28"/>
    <mergeCell ref="C2:C3"/>
    <mergeCell ref="H2:H3"/>
    <mergeCell ref="I22:I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72" t="s">
        <v>270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29">
      <c r="A2" s="139" t="s">
        <v>1</v>
      </c>
      <c r="B2" s="139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  <c r="J2" s="139" t="s">
        <v>10</v>
      </c>
      <c r="K2" s="139" t="s">
        <v>11</v>
      </c>
      <c r="L2" s="139" t="s">
        <v>12</v>
      </c>
      <c r="M2" s="139" t="s">
        <v>13</v>
      </c>
      <c r="N2" s="139" t="s">
        <v>14</v>
      </c>
      <c r="O2" s="139" t="s">
        <v>15</v>
      </c>
      <c r="P2" s="139" t="s">
        <v>16</v>
      </c>
      <c r="Q2" s="139" t="s">
        <v>17</v>
      </c>
      <c r="R2" s="139" t="s">
        <v>18</v>
      </c>
      <c r="S2" s="139" t="s">
        <v>19</v>
      </c>
      <c r="T2" s="139" t="s">
        <v>20</v>
      </c>
      <c r="U2" s="139" t="s">
        <v>21</v>
      </c>
      <c r="V2" s="139" t="s">
        <v>22</v>
      </c>
      <c r="W2" s="139" t="s">
        <v>23</v>
      </c>
      <c r="X2" s="139" t="s">
        <v>24</v>
      </c>
      <c r="Y2" s="139" t="s">
        <v>25</v>
      </c>
      <c r="Z2" s="139" t="s">
        <v>26</v>
      </c>
      <c r="AA2" s="139" t="s">
        <v>27</v>
      </c>
      <c r="AB2" s="139" t="s">
        <v>28</v>
      </c>
      <c r="AC2" s="139" t="s">
        <v>206</v>
      </c>
    </row>
    <row r="3" spans="1:29">
      <c r="A3" s="139" t="s">
        <v>29</v>
      </c>
      <c r="B3" s="139" t="s">
        <v>271</v>
      </c>
      <c r="C3" s="139">
        <v>900</v>
      </c>
      <c r="D3" s="139">
        <v>2200</v>
      </c>
      <c r="E3" s="139">
        <v>1</v>
      </c>
      <c r="F3" s="142">
        <v>1</v>
      </c>
      <c r="G3" s="139"/>
      <c r="H3" s="139">
        <v>1</v>
      </c>
      <c r="I3" s="139">
        <v>1</v>
      </c>
      <c r="J3" s="139">
        <v>1</v>
      </c>
      <c r="K3" s="139">
        <v>1</v>
      </c>
      <c r="L3" s="139">
        <v>1</v>
      </c>
      <c r="M3" s="139">
        <v>1</v>
      </c>
      <c r="N3" s="139">
        <v>1</v>
      </c>
      <c r="O3" s="139">
        <v>1</v>
      </c>
      <c r="P3" s="139">
        <v>1</v>
      </c>
      <c r="Q3" s="139">
        <v>1</v>
      </c>
      <c r="R3" s="139">
        <v>1</v>
      </c>
      <c r="S3" s="139">
        <v>1</v>
      </c>
      <c r="T3" s="139">
        <v>1</v>
      </c>
      <c r="U3" s="139">
        <v>1</v>
      </c>
      <c r="V3" s="139">
        <v>1</v>
      </c>
      <c r="W3" s="139">
        <v>1</v>
      </c>
      <c r="X3" s="139">
        <v>1</v>
      </c>
      <c r="Y3" s="139">
        <v>1</v>
      </c>
      <c r="Z3" s="139">
        <v>1</v>
      </c>
      <c r="AA3" s="139"/>
      <c r="AB3" s="139">
        <f>SUM(E3:AA3)</f>
        <v>21</v>
      </c>
      <c r="AC3" s="139"/>
    </row>
    <row r="4" spans="1:29">
      <c r="A4" s="139" t="s">
        <v>31</v>
      </c>
      <c r="B4" s="139" t="s">
        <v>40</v>
      </c>
      <c r="C4" s="139">
        <v>900</v>
      </c>
      <c r="D4" s="139">
        <v>1200</v>
      </c>
      <c r="E4" s="139">
        <v>2</v>
      </c>
      <c r="F4" s="142">
        <v>2</v>
      </c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>
        <f t="shared" ref="AB4:AB61" si="0">SUM(E4:AA4)</f>
        <v>4</v>
      </c>
      <c r="AC4" s="139"/>
    </row>
    <row r="5" spans="1:29">
      <c r="A5" s="139" t="s">
        <v>33</v>
      </c>
      <c r="B5" s="139" t="s">
        <v>272</v>
      </c>
      <c r="C5" s="139">
        <v>1600</v>
      </c>
      <c r="D5" s="139">
        <v>1500</v>
      </c>
      <c r="E5" s="139">
        <v>1</v>
      </c>
      <c r="F5" s="142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>
        <f t="shared" si="0"/>
        <v>1</v>
      </c>
      <c r="AC5" s="139"/>
    </row>
    <row r="6" spans="1:29">
      <c r="A6" s="139" t="s">
        <v>35</v>
      </c>
      <c r="B6" s="139" t="s">
        <v>273</v>
      </c>
      <c r="C6" s="139">
        <v>1700</v>
      </c>
      <c r="D6" s="139">
        <v>2000</v>
      </c>
      <c r="E6" s="139">
        <v>1</v>
      </c>
      <c r="F6" s="142">
        <v>1</v>
      </c>
      <c r="G6" s="139"/>
      <c r="H6" s="139">
        <v>1</v>
      </c>
      <c r="I6" s="139">
        <v>1</v>
      </c>
      <c r="J6" s="139">
        <v>1</v>
      </c>
      <c r="K6" s="139">
        <v>1</v>
      </c>
      <c r="L6" s="139">
        <v>1</v>
      </c>
      <c r="M6" s="139">
        <v>1</v>
      </c>
      <c r="N6" s="139">
        <v>1</v>
      </c>
      <c r="O6" s="139">
        <v>1</v>
      </c>
      <c r="P6" s="139">
        <v>1</v>
      </c>
      <c r="Q6" s="139">
        <v>1</v>
      </c>
      <c r="R6" s="139">
        <v>1</v>
      </c>
      <c r="S6" s="139">
        <v>1</v>
      </c>
      <c r="T6" s="139">
        <v>1</v>
      </c>
      <c r="U6" s="139">
        <v>1</v>
      </c>
      <c r="V6" s="139">
        <v>1</v>
      </c>
      <c r="W6" s="139">
        <v>1</v>
      </c>
      <c r="X6" s="139">
        <v>1</v>
      </c>
      <c r="Y6" s="139">
        <v>1</v>
      </c>
      <c r="Z6" s="139">
        <v>1</v>
      </c>
      <c r="AA6" s="139"/>
      <c r="AB6" s="139">
        <f t="shared" si="0"/>
        <v>21</v>
      </c>
      <c r="AC6" s="139"/>
    </row>
    <row r="7" spans="1:29">
      <c r="A7" s="139" t="s">
        <v>37</v>
      </c>
      <c r="B7" s="139" t="s">
        <v>274</v>
      </c>
      <c r="C7" s="139">
        <v>3100</v>
      </c>
      <c r="D7" s="139">
        <v>2100</v>
      </c>
      <c r="E7" s="139"/>
      <c r="F7" s="139">
        <v>3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>
        <f t="shared" si="0"/>
        <v>3</v>
      </c>
      <c r="AC7" s="139"/>
    </row>
    <row r="8" spans="1:29">
      <c r="A8" s="139" t="s">
        <v>39</v>
      </c>
      <c r="B8" s="143" t="s">
        <v>268</v>
      </c>
      <c r="C8" s="139">
        <v>1500</v>
      </c>
      <c r="D8" s="139">
        <v>2400</v>
      </c>
      <c r="E8" s="139"/>
      <c r="F8" s="139">
        <v>4</v>
      </c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>
        <f t="shared" si="0"/>
        <v>4</v>
      </c>
      <c r="AC8" s="139"/>
    </row>
    <row r="9" spans="1:29">
      <c r="A9" s="139" t="s">
        <v>41</v>
      </c>
      <c r="B9" s="139" t="s">
        <v>275</v>
      </c>
      <c r="C9" s="139"/>
      <c r="D9" s="139"/>
      <c r="E9" s="139"/>
      <c r="F9" s="139">
        <v>1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>
        <f t="shared" si="0"/>
        <v>1</v>
      </c>
      <c r="AC9" s="139"/>
    </row>
    <row r="10" spans="1:29">
      <c r="A10" s="139" t="s">
        <v>43</v>
      </c>
      <c r="B10" s="139" t="s">
        <v>276</v>
      </c>
      <c r="C10" s="139"/>
      <c r="D10" s="139"/>
      <c r="E10" s="139"/>
      <c r="F10" s="139">
        <v>1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>
        <f t="shared" si="0"/>
        <v>1</v>
      </c>
      <c r="AC10" s="139"/>
    </row>
    <row r="11" spans="1:29">
      <c r="A11" s="139" t="s">
        <v>45</v>
      </c>
      <c r="B11" s="139" t="s">
        <v>70</v>
      </c>
      <c r="C11" s="139"/>
      <c r="D11" s="139"/>
      <c r="E11" s="139"/>
      <c r="F11" s="139">
        <v>5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>
        <f t="shared" si="0"/>
        <v>5</v>
      </c>
      <c r="AC11" s="139"/>
    </row>
    <row r="12" spans="1:29">
      <c r="A12" s="139" t="s">
        <v>47</v>
      </c>
      <c r="B12" s="139" t="s">
        <v>277</v>
      </c>
      <c r="C12" s="139"/>
      <c r="D12" s="139"/>
      <c r="E12" s="139"/>
      <c r="F12" s="139">
        <v>2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>
        <f t="shared" si="0"/>
        <v>2</v>
      </c>
      <c r="AC12" s="139"/>
    </row>
    <row r="13" spans="1:29">
      <c r="A13" s="139" t="s">
        <v>49</v>
      </c>
      <c r="B13" s="139" t="s">
        <v>278</v>
      </c>
      <c r="C13" s="139"/>
      <c r="D13" s="139"/>
      <c r="E13" s="139"/>
      <c r="F13" s="139">
        <v>1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>
        <f t="shared" si="0"/>
        <v>1</v>
      </c>
      <c r="AC13" s="139"/>
    </row>
    <row r="14" spans="1:29">
      <c r="A14" s="139" t="s">
        <v>51</v>
      </c>
      <c r="B14" s="139" t="s">
        <v>279</v>
      </c>
      <c r="C14" s="139"/>
      <c r="D14" s="139"/>
      <c r="E14" s="139"/>
      <c r="F14" s="139">
        <v>1</v>
      </c>
      <c r="G14" s="139"/>
      <c r="H14" s="139"/>
      <c r="I14" s="139"/>
      <c r="J14" s="139">
        <v>1</v>
      </c>
      <c r="K14" s="139">
        <v>1</v>
      </c>
      <c r="L14" s="139">
        <v>1</v>
      </c>
      <c r="M14" s="139">
        <v>1</v>
      </c>
      <c r="N14" s="139">
        <v>1</v>
      </c>
      <c r="O14" s="139">
        <v>1</v>
      </c>
      <c r="P14" s="139">
        <v>1</v>
      </c>
      <c r="Q14" s="139">
        <v>1</v>
      </c>
      <c r="R14" s="139">
        <v>1</v>
      </c>
      <c r="S14" s="139">
        <v>1</v>
      </c>
      <c r="T14" s="139">
        <v>1</v>
      </c>
      <c r="U14" s="139">
        <v>1</v>
      </c>
      <c r="V14" s="139">
        <v>1</v>
      </c>
      <c r="W14" s="139">
        <v>1</v>
      </c>
      <c r="X14" s="139">
        <v>1</v>
      </c>
      <c r="Y14" s="139">
        <v>1</v>
      </c>
      <c r="Z14" s="139">
        <v>1</v>
      </c>
      <c r="AA14" s="139"/>
      <c r="AB14" s="139">
        <f t="shared" si="0"/>
        <v>18</v>
      </c>
      <c r="AC14" s="139"/>
    </row>
    <row r="15" spans="1:29">
      <c r="A15" s="139" t="s">
        <v>53</v>
      </c>
      <c r="B15" s="139" t="s">
        <v>280</v>
      </c>
      <c r="C15" s="139"/>
      <c r="D15" s="139"/>
      <c r="E15" s="139"/>
      <c r="F15" s="139"/>
      <c r="G15" s="139">
        <v>3</v>
      </c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>
        <f t="shared" si="0"/>
        <v>3</v>
      </c>
      <c r="AC15" s="139"/>
    </row>
    <row r="16" spans="1:29">
      <c r="A16" s="139" t="s">
        <v>55</v>
      </c>
      <c r="B16" s="139" t="s">
        <v>281</v>
      </c>
      <c r="C16" s="139"/>
      <c r="D16" s="139"/>
      <c r="E16" s="139"/>
      <c r="F16" s="139"/>
      <c r="G16" s="139">
        <v>2</v>
      </c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>
        <f t="shared" si="0"/>
        <v>2</v>
      </c>
      <c r="AC16" s="139"/>
    </row>
    <row r="17" spans="1:29">
      <c r="A17" s="139" t="s">
        <v>57</v>
      </c>
      <c r="B17" s="139" t="s">
        <v>151</v>
      </c>
      <c r="C17" s="139"/>
      <c r="D17" s="139"/>
      <c r="E17" s="139"/>
      <c r="F17" s="139"/>
      <c r="G17" s="139">
        <v>3</v>
      </c>
      <c r="H17" s="139">
        <v>4</v>
      </c>
      <c r="I17" s="139">
        <v>4</v>
      </c>
      <c r="J17" s="139">
        <v>4</v>
      </c>
      <c r="K17" s="139">
        <v>4</v>
      </c>
      <c r="L17" s="139">
        <v>4</v>
      </c>
      <c r="M17" s="139">
        <v>4</v>
      </c>
      <c r="N17" s="139">
        <v>4</v>
      </c>
      <c r="O17" s="139">
        <v>4</v>
      </c>
      <c r="P17" s="139">
        <v>4</v>
      </c>
      <c r="Q17" s="139">
        <v>4</v>
      </c>
      <c r="R17" s="139">
        <v>4</v>
      </c>
      <c r="S17" s="139">
        <v>4</v>
      </c>
      <c r="T17" s="139">
        <v>4</v>
      </c>
      <c r="U17" s="139">
        <v>4</v>
      </c>
      <c r="V17" s="139">
        <v>4</v>
      </c>
      <c r="W17" s="139">
        <v>4</v>
      </c>
      <c r="X17" s="139">
        <v>4</v>
      </c>
      <c r="Y17" s="139">
        <v>4</v>
      </c>
      <c r="Z17" s="139">
        <v>4</v>
      </c>
      <c r="AA17" s="139"/>
      <c r="AB17" s="139">
        <f t="shared" si="0"/>
        <v>79</v>
      </c>
      <c r="AC17" s="139"/>
    </row>
    <row r="18" spans="1:29">
      <c r="A18" s="139" t="s">
        <v>59</v>
      </c>
      <c r="B18" s="139" t="s">
        <v>282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>
        <f t="shared" si="0"/>
        <v>0</v>
      </c>
      <c r="AC18" s="139"/>
    </row>
    <row r="19" spans="1:29">
      <c r="A19" s="139" t="s">
        <v>61</v>
      </c>
      <c r="B19" s="139" t="s">
        <v>235</v>
      </c>
      <c r="C19" s="139"/>
      <c r="D19" s="139"/>
      <c r="E19" s="139"/>
      <c r="F19" s="139"/>
      <c r="G19" s="139">
        <v>5</v>
      </c>
      <c r="H19" s="139">
        <v>6</v>
      </c>
      <c r="I19" s="139">
        <v>6</v>
      </c>
      <c r="J19" s="139">
        <v>6</v>
      </c>
      <c r="K19" s="139">
        <v>6</v>
      </c>
      <c r="L19" s="139">
        <v>6</v>
      </c>
      <c r="M19" s="139">
        <v>6</v>
      </c>
      <c r="N19" s="139">
        <v>6</v>
      </c>
      <c r="O19" s="139">
        <v>6</v>
      </c>
      <c r="P19" s="139">
        <v>6</v>
      </c>
      <c r="Q19" s="139">
        <v>6</v>
      </c>
      <c r="R19" s="139">
        <v>6</v>
      </c>
      <c r="S19" s="139">
        <v>6</v>
      </c>
      <c r="T19" s="139">
        <v>6</v>
      </c>
      <c r="U19" s="139">
        <v>6</v>
      </c>
      <c r="V19" s="139">
        <v>6</v>
      </c>
      <c r="W19" s="139">
        <v>6</v>
      </c>
      <c r="X19" s="139">
        <v>6</v>
      </c>
      <c r="Y19" s="139">
        <v>6</v>
      </c>
      <c r="Z19" s="139">
        <v>6</v>
      </c>
      <c r="AA19" s="139"/>
      <c r="AB19" s="139">
        <f t="shared" si="0"/>
        <v>119</v>
      </c>
      <c r="AC19" s="139"/>
    </row>
    <row r="20" spans="1:29">
      <c r="A20" s="139" t="s">
        <v>63</v>
      </c>
      <c r="B20" s="139" t="s">
        <v>283</v>
      </c>
      <c r="C20" s="139"/>
      <c r="D20" s="139"/>
      <c r="E20" s="139"/>
      <c r="F20" s="139"/>
      <c r="G20" s="139">
        <v>1</v>
      </c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>
        <f t="shared" si="0"/>
        <v>1</v>
      </c>
      <c r="AC20" s="139"/>
    </row>
    <row r="21" spans="1:29">
      <c r="A21" s="139" t="s">
        <v>65</v>
      </c>
      <c r="B21" s="140" t="s">
        <v>153</v>
      </c>
      <c r="C21" s="139"/>
      <c r="D21" s="139"/>
      <c r="E21" s="139"/>
      <c r="F21" s="139"/>
      <c r="G21" s="139">
        <v>2</v>
      </c>
      <c r="H21" s="139">
        <v>4</v>
      </c>
      <c r="I21" s="139">
        <v>4</v>
      </c>
      <c r="J21" s="139">
        <v>4</v>
      </c>
      <c r="K21" s="139">
        <v>4</v>
      </c>
      <c r="L21" s="139">
        <v>4</v>
      </c>
      <c r="M21" s="139">
        <v>4</v>
      </c>
      <c r="N21" s="139">
        <v>4</v>
      </c>
      <c r="O21" s="139">
        <v>4</v>
      </c>
      <c r="P21" s="139">
        <v>4</v>
      </c>
      <c r="Q21" s="139">
        <v>4</v>
      </c>
      <c r="R21" s="139">
        <v>4</v>
      </c>
      <c r="S21" s="139">
        <v>4</v>
      </c>
      <c r="T21" s="139">
        <v>4</v>
      </c>
      <c r="U21" s="139">
        <v>4</v>
      </c>
      <c r="V21" s="139">
        <v>4</v>
      </c>
      <c r="W21" s="139">
        <v>4</v>
      </c>
      <c r="X21" s="139">
        <v>4</v>
      </c>
      <c r="Y21" s="139">
        <v>4</v>
      </c>
      <c r="Z21" s="139">
        <v>4</v>
      </c>
      <c r="AA21" s="139"/>
      <c r="AB21" s="139">
        <f t="shared" si="0"/>
        <v>78</v>
      </c>
      <c r="AC21" s="139"/>
    </row>
    <row r="22" spans="1:29">
      <c r="A22" s="139" t="s">
        <v>67</v>
      </c>
      <c r="B22" s="139" t="s">
        <v>284</v>
      </c>
      <c r="C22" s="139"/>
      <c r="D22" s="139"/>
      <c r="E22" s="139"/>
      <c r="F22" s="139"/>
      <c r="G22" s="139">
        <v>1</v>
      </c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>
        <f t="shared" si="0"/>
        <v>1</v>
      </c>
      <c r="AC22" s="139"/>
    </row>
    <row r="23" spans="1:29">
      <c r="A23" s="139" t="s">
        <v>69</v>
      </c>
      <c r="B23" s="139" t="s">
        <v>285</v>
      </c>
      <c r="C23" s="139"/>
      <c r="D23" s="139"/>
      <c r="E23" s="139"/>
      <c r="F23" s="139"/>
      <c r="G23" s="139">
        <v>1</v>
      </c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>
        <f t="shared" si="0"/>
        <v>1</v>
      </c>
      <c r="AC23" s="139"/>
    </row>
    <row r="24" spans="1:29">
      <c r="A24" s="139" t="s">
        <v>71</v>
      </c>
      <c r="B24" s="139" t="s">
        <v>286</v>
      </c>
      <c r="C24" s="139"/>
      <c r="D24" s="139"/>
      <c r="E24" s="139"/>
      <c r="F24" s="139"/>
      <c r="G24" s="139">
        <v>2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>
        <f t="shared" si="0"/>
        <v>2</v>
      </c>
      <c r="AC24" s="139"/>
    </row>
    <row r="25" spans="1:29">
      <c r="A25" s="139" t="s">
        <v>223</v>
      </c>
      <c r="B25" s="139" t="s">
        <v>287</v>
      </c>
      <c r="C25" s="139"/>
      <c r="D25" s="139"/>
      <c r="E25" s="139"/>
      <c r="F25" s="139"/>
      <c r="G25" s="139">
        <v>2</v>
      </c>
      <c r="H25" s="139">
        <v>2</v>
      </c>
      <c r="I25" s="139">
        <v>2</v>
      </c>
      <c r="J25" s="139">
        <v>2</v>
      </c>
      <c r="K25" s="139">
        <v>2</v>
      </c>
      <c r="L25" s="139">
        <v>2</v>
      </c>
      <c r="M25" s="139">
        <v>2</v>
      </c>
      <c r="N25" s="139">
        <v>2</v>
      </c>
      <c r="O25" s="139">
        <v>2</v>
      </c>
      <c r="P25" s="139">
        <v>2</v>
      </c>
      <c r="Q25" s="139">
        <v>2</v>
      </c>
      <c r="R25" s="139">
        <v>2</v>
      </c>
      <c r="S25" s="139">
        <v>2</v>
      </c>
      <c r="T25" s="139">
        <v>2</v>
      </c>
      <c r="U25" s="139">
        <v>2</v>
      </c>
      <c r="V25" s="139">
        <v>2</v>
      </c>
      <c r="W25" s="139">
        <v>2</v>
      </c>
      <c r="X25" s="139">
        <v>2</v>
      </c>
      <c r="Y25" s="139"/>
      <c r="Z25" s="139">
        <v>2</v>
      </c>
      <c r="AA25" s="139"/>
      <c r="AB25" s="139">
        <f t="shared" si="0"/>
        <v>38</v>
      </c>
      <c r="AC25" s="139"/>
    </row>
    <row r="26" spans="1:29">
      <c r="A26" s="139" t="s">
        <v>73</v>
      </c>
      <c r="B26" s="139" t="s">
        <v>288</v>
      </c>
      <c r="C26" s="139"/>
      <c r="D26" s="139"/>
      <c r="E26" s="139"/>
      <c r="F26" s="139"/>
      <c r="G26" s="139">
        <v>2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>
        <f t="shared" si="0"/>
        <v>2</v>
      </c>
      <c r="AC26" s="139"/>
    </row>
    <row r="27" spans="1:29">
      <c r="A27" s="139" t="s">
        <v>75</v>
      </c>
      <c r="B27" s="139" t="s">
        <v>289</v>
      </c>
      <c r="C27" s="139"/>
      <c r="D27" s="139"/>
      <c r="E27" s="139"/>
      <c r="F27" s="139"/>
      <c r="G27" s="139">
        <v>1</v>
      </c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>
        <f t="shared" si="0"/>
        <v>1</v>
      </c>
      <c r="AC27" s="139"/>
    </row>
    <row r="28" spans="1:29">
      <c r="A28" s="139" t="s">
        <v>77</v>
      </c>
      <c r="B28" s="139" t="s">
        <v>290</v>
      </c>
      <c r="C28" s="139"/>
      <c r="D28" s="139"/>
      <c r="E28" s="139"/>
      <c r="F28" s="139"/>
      <c r="G28" s="139">
        <v>1</v>
      </c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>
        <f t="shared" si="0"/>
        <v>1</v>
      </c>
      <c r="AC28" s="139"/>
    </row>
    <row r="29" spans="1:29">
      <c r="A29" s="139" t="s">
        <v>79</v>
      </c>
      <c r="B29" s="139" t="s">
        <v>252</v>
      </c>
      <c r="C29" s="139"/>
      <c r="D29" s="139"/>
      <c r="E29" s="139"/>
      <c r="F29" s="139"/>
      <c r="G29" s="139">
        <v>1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>
        <f t="shared" si="0"/>
        <v>1</v>
      </c>
      <c r="AC29" s="139"/>
    </row>
    <row r="30" spans="1:29">
      <c r="A30" s="139" t="s">
        <v>81</v>
      </c>
      <c r="B30" s="139" t="s">
        <v>291</v>
      </c>
      <c r="C30" s="139"/>
      <c r="D30" s="139"/>
      <c r="E30" s="139"/>
      <c r="F30" s="139"/>
      <c r="G30" s="139">
        <v>2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>
        <f t="shared" si="0"/>
        <v>2</v>
      </c>
      <c r="AC30" s="139"/>
    </row>
    <row r="31" spans="1:29">
      <c r="A31" s="139" t="s">
        <v>83</v>
      </c>
      <c r="B31" s="139" t="s">
        <v>292</v>
      </c>
      <c r="C31" s="139"/>
      <c r="D31" s="139"/>
      <c r="E31" s="139"/>
      <c r="F31" s="139"/>
      <c r="G31" s="139">
        <v>1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>
        <f t="shared" si="0"/>
        <v>1</v>
      </c>
      <c r="AC31" s="139"/>
    </row>
    <row r="32" spans="1:29">
      <c r="A32" s="139" t="s">
        <v>85</v>
      </c>
      <c r="B32" s="139" t="s">
        <v>293</v>
      </c>
      <c r="C32" s="139"/>
      <c r="D32" s="139"/>
      <c r="E32" s="139"/>
      <c r="F32" s="139"/>
      <c r="G32" s="139">
        <v>1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>
        <f t="shared" si="0"/>
        <v>1</v>
      </c>
      <c r="AC32" s="139"/>
    </row>
    <row r="33" spans="1:29">
      <c r="A33" s="139" t="s">
        <v>87</v>
      </c>
      <c r="B33" s="139" t="s">
        <v>294</v>
      </c>
      <c r="C33" s="139"/>
      <c r="D33" s="139"/>
      <c r="E33" s="139"/>
      <c r="F33" s="139"/>
      <c r="G33" s="139">
        <v>2</v>
      </c>
      <c r="H33" s="139">
        <v>2</v>
      </c>
      <c r="I33" s="139">
        <v>2</v>
      </c>
      <c r="J33" s="139">
        <v>2</v>
      </c>
      <c r="K33" s="139">
        <v>2</v>
      </c>
      <c r="L33" s="139">
        <v>2</v>
      </c>
      <c r="M33" s="139">
        <v>2</v>
      </c>
      <c r="N33" s="139">
        <v>2</v>
      </c>
      <c r="O33" s="139">
        <v>2</v>
      </c>
      <c r="P33" s="139">
        <v>2</v>
      </c>
      <c r="Q33" s="139">
        <v>2</v>
      </c>
      <c r="R33" s="139">
        <v>2</v>
      </c>
      <c r="S33" s="139">
        <v>2</v>
      </c>
      <c r="T33" s="139">
        <v>2</v>
      </c>
      <c r="U33" s="139">
        <v>2</v>
      </c>
      <c r="V33" s="139">
        <v>2</v>
      </c>
      <c r="W33" s="139">
        <v>2</v>
      </c>
      <c r="X33" s="139">
        <v>2</v>
      </c>
      <c r="Y33" s="139"/>
      <c r="Z33" s="139">
        <v>2</v>
      </c>
      <c r="AA33" s="139"/>
      <c r="AB33" s="139">
        <f t="shared" si="0"/>
        <v>38</v>
      </c>
      <c r="AC33" s="139"/>
    </row>
    <row r="34" spans="1:29">
      <c r="A34" s="139" t="s">
        <v>89</v>
      </c>
      <c r="B34" s="139" t="s">
        <v>161</v>
      </c>
      <c r="C34" s="139"/>
      <c r="D34" s="139"/>
      <c r="E34" s="139"/>
      <c r="F34" s="139"/>
      <c r="G34" s="139">
        <v>2</v>
      </c>
      <c r="H34" s="139">
        <v>2</v>
      </c>
      <c r="I34" s="139">
        <v>2</v>
      </c>
      <c r="J34" s="139">
        <v>2</v>
      </c>
      <c r="K34" s="139">
        <v>2</v>
      </c>
      <c r="L34" s="139">
        <v>2</v>
      </c>
      <c r="M34" s="139">
        <v>2</v>
      </c>
      <c r="N34" s="139">
        <v>2</v>
      </c>
      <c r="O34" s="139">
        <v>2</v>
      </c>
      <c r="P34" s="139">
        <v>2</v>
      </c>
      <c r="Q34" s="139">
        <v>2</v>
      </c>
      <c r="R34" s="139">
        <v>2</v>
      </c>
      <c r="S34" s="139">
        <v>2</v>
      </c>
      <c r="T34" s="139">
        <v>2</v>
      </c>
      <c r="U34" s="139">
        <v>2</v>
      </c>
      <c r="V34" s="139">
        <v>2</v>
      </c>
      <c r="W34" s="139">
        <v>2</v>
      </c>
      <c r="X34" s="139">
        <v>2</v>
      </c>
      <c r="Y34" s="139"/>
      <c r="Z34" s="139">
        <v>2</v>
      </c>
      <c r="AA34" s="139"/>
      <c r="AB34" s="139">
        <f t="shared" si="0"/>
        <v>38</v>
      </c>
      <c r="AC34" s="139"/>
    </row>
    <row r="35" spans="1:29">
      <c r="A35" s="139" t="s">
        <v>91</v>
      </c>
      <c r="B35" s="139" t="s">
        <v>175</v>
      </c>
      <c r="C35" s="139"/>
      <c r="D35" s="139"/>
      <c r="E35" s="139"/>
      <c r="F35" s="139"/>
      <c r="G35" s="139"/>
      <c r="H35" s="139">
        <v>2</v>
      </c>
      <c r="I35" s="139">
        <v>2</v>
      </c>
      <c r="J35" s="139">
        <v>2</v>
      </c>
      <c r="K35" s="139">
        <v>2</v>
      </c>
      <c r="L35" s="139">
        <v>2</v>
      </c>
      <c r="M35" s="139">
        <v>2</v>
      </c>
      <c r="N35" s="139">
        <v>2</v>
      </c>
      <c r="O35" s="139">
        <v>2</v>
      </c>
      <c r="P35" s="139">
        <v>2</v>
      </c>
      <c r="Q35" s="139">
        <v>2</v>
      </c>
      <c r="R35" s="139">
        <v>2</v>
      </c>
      <c r="S35" s="139">
        <v>2</v>
      </c>
      <c r="T35" s="139">
        <v>2</v>
      </c>
      <c r="U35" s="139">
        <v>2</v>
      </c>
      <c r="V35" s="139">
        <v>2</v>
      </c>
      <c r="W35" s="139">
        <v>2</v>
      </c>
      <c r="X35" s="139">
        <v>2</v>
      </c>
      <c r="Y35" s="139">
        <v>2</v>
      </c>
      <c r="Z35" s="139">
        <v>2</v>
      </c>
      <c r="AA35" s="139"/>
      <c r="AB35" s="139">
        <f t="shared" si="0"/>
        <v>38</v>
      </c>
      <c r="AC35" s="139"/>
    </row>
    <row r="36" spans="1:29">
      <c r="A36" s="139" t="s">
        <v>93</v>
      </c>
      <c r="B36" s="139" t="s">
        <v>295</v>
      </c>
      <c r="C36" s="139"/>
      <c r="D36" s="139"/>
      <c r="E36" s="139"/>
      <c r="F36" s="139"/>
      <c r="G36" s="139">
        <v>1</v>
      </c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>
        <f t="shared" si="0"/>
        <v>1</v>
      </c>
      <c r="AC36" s="139"/>
    </row>
    <row r="37" spans="1:29">
      <c r="A37" s="139" t="s">
        <v>95</v>
      </c>
      <c r="B37" s="139" t="s">
        <v>296</v>
      </c>
      <c r="C37" s="139"/>
      <c r="D37" s="139"/>
      <c r="E37" s="139"/>
      <c r="F37" s="139"/>
      <c r="G37" s="139">
        <v>1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>
        <f t="shared" si="0"/>
        <v>1</v>
      </c>
      <c r="AC37" s="139"/>
    </row>
    <row r="38" spans="1:29">
      <c r="A38" s="139" t="s">
        <v>97</v>
      </c>
      <c r="B38" s="139" t="s">
        <v>297</v>
      </c>
      <c r="C38" s="139"/>
      <c r="D38" s="139"/>
      <c r="E38" s="139"/>
      <c r="F38" s="139"/>
      <c r="G38" s="139">
        <v>1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>
        <f t="shared" si="0"/>
        <v>1</v>
      </c>
      <c r="AC38" s="139"/>
    </row>
    <row r="39" spans="1:29">
      <c r="A39" s="139" t="s">
        <v>99</v>
      </c>
      <c r="B39" s="139" t="s">
        <v>298</v>
      </c>
      <c r="C39" s="139"/>
      <c r="D39" s="139"/>
      <c r="E39" s="139"/>
      <c r="F39" s="139"/>
      <c r="G39" s="139">
        <v>1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>
        <f t="shared" si="0"/>
        <v>1</v>
      </c>
      <c r="AC39" s="139"/>
    </row>
    <row r="40" spans="1:29">
      <c r="A40" s="139" t="s">
        <v>101</v>
      </c>
      <c r="B40" s="139" t="s">
        <v>169</v>
      </c>
      <c r="C40" s="139"/>
      <c r="D40" s="139"/>
      <c r="E40" s="139"/>
      <c r="F40" s="139"/>
      <c r="G40" s="139">
        <v>1</v>
      </c>
      <c r="H40" s="139">
        <v>2</v>
      </c>
      <c r="I40" s="139">
        <v>2</v>
      </c>
      <c r="J40" s="139">
        <v>2</v>
      </c>
      <c r="K40" s="139">
        <v>2</v>
      </c>
      <c r="L40" s="139">
        <v>2</v>
      </c>
      <c r="M40" s="139">
        <v>2</v>
      </c>
      <c r="N40" s="139">
        <v>2</v>
      </c>
      <c r="O40" s="139">
        <v>2</v>
      </c>
      <c r="P40" s="139">
        <v>2</v>
      </c>
      <c r="Q40" s="139">
        <v>2</v>
      </c>
      <c r="R40" s="139">
        <v>2</v>
      </c>
      <c r="S40" s="139">
        <v>2</v>
      </c>
      <c r="T40" s="139">
        <v>2</v>
      </c>
      <c r="U40" s="139">
        <v>2</v>
      </c>
      <c r="V40" s="139">
        <v>2</v>
      </c>
      <c r="W40" s="139">
        <v>2</v>
      </c>
      <c r="X40" s="139">
        <v>2</v>
      </c>
      <c r="Y40" s="139">
        <v>2</v>
      </c>
      <c r="Z40" s="139">
        <v>2</v>
      </c>
      <c r="AA40" s="139"/>
      <c r="AB40" s="139">
        <f t="shared" si="0"/>
        <v>39</v>
      </c>
      <c r="AC40" s="139"/>
    </row>
    <row r="41" spans="1:29">
      <c r="A41" s="139" t="s">
        <v>103</v>
      </c>
      <c r="B41" s="139" t="s">
        <v>299</v>
      </c>
      <c r="C41" s="139"/>
      <c r="D41" s="139"/>
      <c r="E41" s="139"/>
      <c r="F41" s="139"/>
      <c r="G41" s="139">
        <v>1</v>
      </c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>
        <f t="shared" si="0"/>
        <v>1</v>
      </c>
      <c r="AC41" s="139"/>
    </row>
    <row r="42" spans="1:29">
      <c r="A42" s="139" t="s">
        <v>105</v>
      </c>
      <c r="B42" s="139" t="s">
        <v>141</v>
      </c>
      <c r="C42" s="139"/>
      <c r="D42" s="139"/>
      <c r="E42" s="139"/>
      <c r="F42" s="139"/>
      <c r="G42" s="139">
        <v>1</v>
      </c>
      <c r="H42" s="139">
        <v>2</v>
      </c>
      <c r="I42" s="139">
        <v>2</v>
      </c>
      <c r="J42" s="139">
        <v>2</v>
      </c>
      <c r="K42" s="139">
        <v>2</v>
      </c>
      <c r="L42" s="139">
        <v>2</v>
      </c>
      <c r="M42" s="139">
        <v>2</v>
      </c>
      <c r="N42" s="139">
        <v>2</v>
      </c>
      <c r="O42" s="139">
        <v>2</v>
      </c>
      <c r="P42" s="139">
        <v>2</v>
      </c>
      <c r="Q42" s="139">
        <v>2</v>
      </c>
      <c r="R42" s="139">
        <v>2</v>
      </c>
      <c r="S42" s="139">
        <v>2</v>
      </c>
      <c r="T42" s="139">
        <v>2</v>
      </c>
      <c r="U42" s="139">
        <v>2</v>
      </c>
      <c r="V42" s="139">
        <v>2</v>
      </c>
      <c r="W42" s="139">
        <v>2</v>
      </c>
      <c r="X42" s="139">
        <v>2</v>
      </c>
      <c r="Y42" s="139">
        <v>2</v>
      </c>
      <c r="Z42" s="139">
        <v>2</v>
      </c>
      <c r="AA42" s="139"/>
      <c r="AB42" s="139">
        <f t="shared" si="0"/>
        <v>39</v>
      </c>
      <c r="AC42" s="139"/>
    </row>
    <row r="43" spans="1:29">
      <c r="A43" s="139" t="s">
        <v>107</v>
      </c>
      <c r="B43" s="139" t="s">
        <v>143</v>
      </c>
      <c r="C43" s="139"/>
      <c r="D43" s="139"/>
      <c r="E43" s="139"/>
      <c r="F43" s="139"/>
      <c r="G43" s="139">
        <v>1</v>
      </c>
      <c r="H43" s="139">
        <v>2</v>
      </c>
      <c r="I43" s="139">
        <v>2</v>
      </c>
      <c r="J43" s="139">
        <v>2</v>
      </c>
      <c r="K43" s="139">
        <v>2</v>
      </c>
      <c r="L43" s="139">
        <v>2</v>
      </c>
      <c r="M43" s="139">
        <v>2</v>
      </c>
      <c r="N43" s="139">
        <v>2</v>
      </c>
      <c r="O43" s="139">
        <v>2</v>
      </c>
      <c r="P43" s="139">
        <v>2</v>
      </c>
      <c r="Q43" s="139">
        <v>2</v>
      </c>
      <c r="R43" s="139">
        <v>2</v>
      </c>
      <c r="S43" s="139">
        <v>2</v>
      </c>
      <c r="T43" s="139">
        <v>2</v>
      </c>
      <c r="U43" s="139">
        <v>2</v>
      </c>
      <c r="V43" s="139">
        <v>2</v>
      </c>
      <c r="W43" s="139">
        <v>2</v>
      </c>
      <c r="X43" s="139">
        <v>2</v>
      </c>
      <c r="Y43" s="139">
        <v>2</v>
      </c>
      <c r="Z43" s="139">
        <v>2</v>
      </c>
      <c r="AA43" s="139"/>
      <c r="AB43" s="139">
        <f t="shared" si="0"/>
        <v>39</v>
      </c>
      <c r="AC43" s="139"/>
    </row>
    <row r="44" spans="1:29">
      <c r="A44" s="139" t="s">
        <v>109</v>
      </c>
      <c r="B44" s="139" t="s">
        <v>147</v>
      </c>
      <c r="C44" s="139"/>
      <c r="D44" s="139"/>
      <c r="E44" s="139"/>
      <c r="F44" s="139"/>
      <c r="G44" s="139"/>
      <c r="H44" s="139">
        <v>3</v>
      </c>
      <c r="I44" s="139">
        <v>3</v>
      </c>
      <c r="J44" s="139">
        <v>3</v>
      </c>
      <c r="K44" s="139">
        <v>3</v>
      </c>
      <c r="L44" s="139">
        <v>3</v>
      </c>
      <c r="M44" s="139">
        <v>3</v>
      </c>
      <c r="N44" s="139">
        <v>3</v>
      </c>
      <c r="O44" s="139">
        <v>3</v>
      </c>
      <c r="P44" s="139">
        <v>3</v>
      </c>
      <c r="Q44" s="139">
        <v>3</v>
      </c>
      <c r="R44" s="139">
        <v>3</v>
      </c>
      <c r="S44" s="139">
        <v>3</v>
      </c>
      <c r="T44" s="139">
        <v>3</v>
      </c>
      <c r="U44" s="139">
        <v>3</v>
      </c>
      <c r="V44" s="139">
        <v>3</v>
      </c>
      <c r="W44" s="139">
        <v>3</v>
      </c>
      <c r="X44" s="139">
        <v>3</v>
      </c>
      <c r="Y44" s="139">
        <v>3</v>
      </c>
      <c r="Z44" s="139">
        <v>3</v>
      </c>
      <c r="AA44" s="139"/>
      <c r="AB44" s="139">
        <f t="shared" si="0"/>
        <v>57</v>
      </c>
      <c r="AC44" s="139"/>
    </row>
    <row r="45" spans="1:29">
      <c r="A45" s="139" t="s">
        <v>111</v>
      </c>
      <c r="B45" s="140" t="s">
        <v>157</v>
      </c>
      <c r="C45" s="139"/>
      <c r="D45" s="139"/>
      <c r="E45" s="139"/>
      <c r="F45" s="139"/>
      <c r="G45" s="139">
        <v>1</v>
      </c>
      <c r="H45" s="139">
        <v>2</v>
      </c>
      <c r="I45" s="139">
        <v>2</v>
      </c>
      <c r="J45" s="139">
        <v>2</v>
      </c>
      <c r="K45" s="139">
        <v>2</v>
      </c>
      <c r="L45" s="139">
        <v>2</v>
      </c>
      <c r="M45" s="139">
        <v>2</v>
      </c>
      <c r="N45" s="139">
        <v>2</v>
      </c>
      <c r="O45" s="139">
        <v>2</v>
      </c>
      <c r="P45" s="139">
        <v>2</v>
      </c>
      <c r="Q45" s="139">
        <v>2</v>
      </c>
      <c r="R45" s="139">
        <v>2</v>
      </c>
      <c r="S45" s="139">
        <v>2</v>
      </c>
      <c r="T45" s="139">
        <v>2</v>
      </c>
      <c r="U45" s="139">
        <v>2</v>
      </c>
      <c r="V45" s="139">
        <v>2</v>
      </c>
      <c r="W45" s="139">
        <v>2</v>
      </c>
      <c r="X45" s="139">
        <v>2</v>
      </c>
      <c r="Y45" s="139">
        <v>2</v>
      </c>
      <c r="Z45" s="139">
        <v>2</v>
      </c>
      <c r="AA45" s="139"/>
      <c r="AB45" s="139">
        <f t="shared" si="0"/>
        <v>39</v>
      </c>
      <c r="AC45" s="139"/>
    </row>
    <row r="46" spans="1:29">
      <c r="A46" s="139" t="s">
        <v>113</v>
      </c>
      <c r="B46" s="139" t="s">
        <v>159</v>
      </c>
      <c r="C46" s="139"/>
      <c r="D46" s="139"/>
      <c r="E46" s="139"/>
      <c r="F46" s="139"/>
      <c r="G46" s="139"/>
      <c r="H46" s="139">
        <v>1</v>
      </c>
      <c r="I46" s="139">
        <v>1</v>
      </c>
      <c r="J46" s="139">
        <v>1</v>
      </c>
      <c r="K46" s="139">
        <v>1</v>
      </c>
      <c r="L46" s="139">
        <v>1</v>
      </c>
      <c r="M46" s="139">
        <v>1</v>
      </c>
      <c r="N46" s="139">
        <v>1</v>
      </c>
      <c r="O46" s="139">
        <v>1</v>
      </c>
      <c r="P46" s="139">
        <v>1</v>
      </c>
      <c r="Q46" s="139">
        <v>1</v>
      </c>
      <c r="R46" s="139">
        <v>1</v>
      </c>
      <c r="S46" s="139">
        <v>1</v>
      </c>
      <c r="T46" s="139">
        <v>1</v>
      </c>
      <c r="U46" s="139">
        <v>1</v>
      </c>
      <c r="V46" s="139">
        <v>1</v>
      </c>
      <c r="W46" s="139">
        <v>1</v>
      </c>
      <c r="X46" s="139">
        <v>1</v>
      </c>
      <c r="Y46" s="139">
        <v>1</v>
      </c>
      <c r="Z46" s="139">
        <v>1</v>
      </c>
      <c r="AA46" s="139"/>
      <c r="AB46" s="139">
        <f t="shared" si="0"/>
        <v>19</v>
      </c>
      <c r="AC46" s="139"/>
    </row>
    <row r="47" spans="1:29">
      <c r="A47" s="139" t="s">
        <v>115</v>
      </c>
      <c r="B47" s="139" t="s">
        <v>300</v>
      </c>
      <c r="C47" s="139"/>
      <c r="D47" s="139"/>
      <c r="E47" s="139"/>
      <c r="F47" s="139"/>
      <c r="G47" s="139"/>
      <c r="H47" s="139">
        <v>2</v>
      </c>
      <c r="I47" s="139">
        <v>2</v>
      </c>
      <c r="J47" s="139">
        <v>2</v>
      </c>
      <c r="K47" s="139">
        <v>2</v>
      </c>
      <c r="L47" s="139">
        <v>2</v>
      </c>
      <c r="M47" s="139">
        <v>2</v>
      </c>
      <c r="N47" s="139">
        <v>2</v>
      </c>
      <c r="O47" s="139">
        <v>2</v>
      </c>
      <c r="P47" s="139">
        <v>2</v>
      </c>
      <c r="Q47" s="139">
        <v>2</v>
      </c>
      <c r="R47" s="139">
        <v>2</v>
      </c>
      <c r="S47" s="139">
        <v>2</v>
      </c>
      <c r="T47" s="139">
        <v>2</v>
      </c>
      <c r="U47" s="139">
        <v>2</v>
      </c>
      <c r="V47" s="139">
        <v>2</v>
      </c>
      <c r="W47" s="139">
        <v>2</v>
      </c>
      <c r="X47" s="139">
        <v>2</v>
      </c>
      <c r="Y47" s="139">
        <v>2</v>
      </c>
      <c r="Z47" s="139">
        <v>2</v>
      </c>
      <c r="AA47" s="139"/>
      <c r="AB47" s="139">
        <f t="shared" si="0"/>
        <v>38</v>
      </c>
      <c r="AC47" s="139"/>
    </row>
    <row r="48" spans="1:29">
      <c r="A48" s="139" t="s">
        <v>117</v>
      </c>
      <c r="B48" s="139" t="s">
        <v>163</v>
      </c>
      <c r="C48" s="139"/>
      <c r="D48" s="139"/>
      <c r="E48" s="139"/>
      <c r="F48" s="139"/>
      <c r="G48" s="139"/>
      <c r="H48" s="139">
        <v>2</v>
      </c>
      <c r="I48" s="139">
        <v>2</v>
      </c>
      <c r="J48" s="139">
        <v>2</v>
      </c>
      <c r="K48" s="139">
        <v>2</v>
      </c>
      <c r="L48" s="139">
        <v>2</v>
      </c>
      <c r="M48" s="139">
        <v>2</v>
      </c>
      <c r="N48" s="139">
        <v>2</v>
      </c>
      <c r="O48" s="139">
        <v>2</v>
      </c>
      <c r="P48" s="139">
        <v>2</v>
      </c>
      <c r="Q48" s="139">
        <v>2</v>
      </c>
      <c r="R48" s="139">
        <v>2</v>
      </c>
      <c r="S48" s="139">
        <v>2</v>
      </c>
      <c r="T48" s="139">
        <v>2</v>
      </c>
      <c r="U48" s="139">
        <v>2</v>
      </c>
      <c r="V48" s="139">
        <v>2</v>
      </c>
      <c r="W48" s="139">
        <v>2</v>
      </c>
      <c r="X48" s="139">
        <v>2</v>
      </c>
      <c r="Y48" s="139">
        <v>2</v>
      </c>
      <c r="Z48" s="139">
        <v>2</v>
      </c>
      <c r="AA48" s="139"/>
      <c r="AB48" s="139">
        <f t="shared" si="0"/>
        <v>38</v>
      </c>
      <c r="AC48" s="139"/>
    </row>
    <row r="49" spans="1:29">
      <c r="A49" s="139" t="s">
        <v>119</v>
      </c>
      <c r="B49" s="139" t="s">
        <v>179</v>
      </c>
      <c r="C49" s="139"/>
      <c r="D49" s="139"/>
      <c r="E49" s="139"/>
      <c r="F49" s="139"/>
      <c r="G49" s="139"/>
      <c r="H49" s="139">
        <v>2</v>
      </c>
      <c r="I49" s="139">
        <v>1</v>
      </c>
      <c r="J49" s="139">
        <v>2</v>
      </c>
      <c r="K49" s="139">
        <v>2</v>
      </c>
      <c r="L49" s="139">
        <v>2</v>
      </c>
      <c r="M49" s="139">
        <v>1</v>
      </c>
      <c r="N49" s="139">
        <v>2</v>
      </c>
      <c r="O49" s="139">
        <v>2</v>
      </c>
      <c r="P49" s="139">
        <v>2</v>
      </c>
      <c r="Q49" s="139">
        <v>2</v>
      </c>
      <c r="R49" s="139">
        <v>2</v>
      </c>
      <c r="S49" s="139">
        <v>2</v>
      </c>
      <c r="T49" s="139">
        <v>2</v>
      </c>
      <c r="U49" s="139">
        <v>2</v>
      </c>
      <c r="V49" s="139">
        <v>2</v>
      </c>
      <c r="W49" s="139">
        <v>2</v>
      </c>
      <c r="X49" s="139">
        <v>2</v>
      </c>
      <c r="Y49" s="139">
        <v>2</v>
      </c>
      <c r="Z49" s="139">
        <v>2</v>
      </c>
      <c r="AA49" s="139"/>
      <c r="AB49" s="139">
        <f t="shared" si="0"/>
        <v>36</v>
      </c>
      <c r="AC49" s="139"/>
    </row>
    <row r="50" spans="1:29">
      <c r="A50" s="139" t="s">
        <v>121</v>
      </c>
      <c r="B50" s="139" t="s">
        <v>301</v>
      </c>
      <c r="C50" s="139"/>
      <c r="D50" s="139"/>
      <c r="E50" s="139"/>
      <c r="F50" s="139"/>
      <c r="G50" s="139"/>
      <c r="H50" s="139">
        <v>1</v>
      </c>
      <c r="I50" s="139">
        <v>1</v>
      </c>
      <c r="J50" s="139">
        <v>1</v>
      </c>
      <c r="K50" s="139">
        <v>1</v>
      </c>
      <c r="L50" s="139">
        <v>1</v>
      </c>
      <c r="M50" s="139">
        <v>1</v>
      </c>
      <c r="N50" s="139">
        <v>1</v>
      </c>
      <c r="O50" s="139">
        <v>1</v>
      </c>
      <c r="P50" s="139">
        <v>1</v>
      </c>
      <c r="Q50" s="139">
        <v>1</v>
      </c>
      <c r="R50" s="139">
        <v>1</v>
      </c>
      <c r="S50" s="139">
        <v>1</v>
      </c>
      <c r="T50" s="139">
        <v>1</v>
      </c>
      <c r="U50" s="139">
        <v>1</v>
      </c>
      <c r="V50" s="139">
        <v>1</v>
      </c>
      <c r="W50" s="139">
        <v>1</v>
      </c>
      <c r="X50" s="139">
        <v>1</v>
      </c>
      <c r="Y50" s="139">
        <v>1</v>
      </c>
      <c r="Z50" s="139">
        <v>1</v>
      </c>
      <c r="AA50" s="139">
        <v>2</v>
      </c>
      <c r="AB50" s="139">
        <f t="shared" si="0"/>
        <v>21</v>
      </c>
      <c r="AC50" s="139"/>
    </row>
    <row r="51" spans="1:29">
      <c r="A51" s="139" t="s">
        <v>123</v>
      </c>
      <c r="B51" s="139" t="s">
        <v>145</v>
      </c>
      <c r="C51" s="139"/>
      <c r="D51" s="139"/>
      <c r="E51" s="139"/>
      <c r="F51" s="139"/>
      <c r="G51" s="139"/>
      <c r="H51" s="139">
        <v>4</v>
      </c>
      <c r="I51" s="139">
        <v>4</v>
      </c>
      <c r="J51" s="139">
        <v>4</v>
      </c>
      <c r="K51" s="139">
        <v>4</v>
      </c>
      <c r="L51" s="139">
        <v>4</v>
      </c>
      <c r="M51" s="139">
        <v>4</v>
      </c>
      <c r="N51" s="139">
        <v>4</v>
      </c>
      <c r="O51" s="139">
        <v>4</v>
      </c>
      <c r="P51" s="139">
        <v>4</v>
      </c>
      <c r="Q51" s="139">
        <v>4</v>
      </c>
      <c r="R51" s="139">
        <v>4</v>
      </c>
      <c r="S51" s="139">
        <v>4</v>
      </c>
      <c r="T51" s="139">
        <v>4</v>
      </c>
      <c r="U51" s="139">
        <v>4</v>
      </c>
      <c r="V51" s="139">
        <v>4</v>
      </c>
      <c r="W51" s="139">
        <v>4</v>
      </c>
      <c r="X51" s="139">
        <v>4</v>
      </c>
      <c r="Y51" s="139">
        <v>4</v>
      </c>
      <c r="Z51" s="139">
        <v>4</v>
      </c>
      <c r="AA51" s="139"/>
      <c r="AB51" s="139">
        <f t="shared" si="0"/>
        <v>76</v>
      </c>
      <c r="AC51" s="139"/>
    </row>
    <row r="52" spans="1:29">
      <c r="A52" s="139" t="s">
        <v>125</v>
      </c>
      <c r="B52" s="139" t="s">
        <v>302</v>
      </c>
      <c r="C52" s="139"/>
      <c r="D52" s="139"/>
      <c r="E52" s="139"/>
      <c r="F52" s="139"/>
      <c r="G52" s="139"/>
      <c r="H52" s="139"/>
      <c r="I52" s="139">
        <v>1</v>
      </c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>
        <v>1</v>
      </c>
      <c r="Z52" s="139"/>
      <c r="AA52" s="139"/>
      <c r="AB52" s="139">
        <f t="shared" si="0"/>
        <v>2</v>
      </c>
      <c r="AC52" s="139"/>
    </row>
    <row r="53" spans="1:29">
      <c r="A53" s="139" t="s">
        <v>127</v>
      </c>
      <c r="B53" s="139" t="s">
        <v>303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>
        <v>2</v>
      </c>
      <c r="Z53" s="139"/>
      <c r="AA53" s="139"/>
      <c r="AB53" s="139">
        <f t="shared" si="0"/>
        <v>2</v>
      </c>
      <c r="AC53" s="139"/>
    </row>
    <row r="54" spans="1:29">
      <c r="A54" s="139" t="s">
        <v>129</v>
      </c>
      <c r="B54" s="139" t="s">
        <v>304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>
        <v>2</v>
      </c>
      <c r="Z54" s="139"/>
      <c r="AA54" s="139"/>
      <c r="AB54" s="139">
        <f t="shared" si="0"/>
        <v>2</v>
      </c>
      <c r="AC54" s="139"/>
    </row>
    <row r="55" spans="1:29">
      <c r="A55" s="139" t="s">
        <v>131</v>
      </c>
      <c r="B55" s="139" t="s">
        <v>305</v>
      </c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>
        <v>2</v>
      </c>
      <c r="Z55" s="139"/>
      <c r="AA55" s="139"/>
      <c r="AB55" s="139">
        <f t="shared" si="0"/>
        <v>2</v>
      </c>
      <c r="AC55" s="139"/>
    </row>
    <row r="56" spans="1:29">
      <c r="A56" s="139" t="s">
        <v>133</v>
      </c>
      <c r="B56" s="139" t="s">
        <v>191</v>
      </c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>
        <v>3</v>
      </c>
      <c r="AB56" s="139">
        <f t="shared" si="0"/>
        <v>3</v>
      </c>
      <c r="AC56" s="139"/>
    </row>
    <row r="57" spans="1:28">
      <c r="A57" s="139" t="s">
        <v>135</v>
      </c>
      <c r="B57" s="144" t="s">
        <v>306</v>
      </c>
      <c r="F57">
        <v>1</v>
      </c>
      <c r="AB57" s="139">
        <f t="shared" si="0"/>
        <v>1</v>
      </c>
    </row>
    <row r="58" spans="1:28">
      <c r="A58" s="139" t="s">
        <v>137</v>
      </c>
      <c r="B58" s="144" t="s">
        <v>307</v>
      </c>
      <c r="G58">
        <v>2</v>
      </c>
      <c r="AB58" s="139">
        <f t="shared" si="0"/>
        <v>2</v>
      </c>
    </row>
    <row r="59" spans="28:28">
      <c r="AB59" s="139">
        <f t="shared" si="0"/>
        <v>0</v>
      </c>
    </row>
    <row r="60" spans="28:28">
      <c r="AB60" s="139">
        <f t="shared" si="0"/>
        <v>0</v>
      </c>
    </row>
    <row r="61" spans="28:28">
      <c r="AB61" s="139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45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72" t="s">
        <v>308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29">
      <c r="A2" s="139" t="s">
        <v>1</v>
      </c>
      <c r="B2" s="139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  <c r="J2" s="139" t="s">
        <v>10</v>
      </c>
      <c r="K2" s="139" t="s">
        <v>11</v>
      </c>
      <c r="L2" s="139" t="s">
        <v>12</v>
      </c>
      <c r="M2" s="139" t="s">
        <v>13</v>
      </c>
      <c r="N2" s="139" t="s">
        <v>14</v>
      </c>
      <c r="O2" s="139" t="s">
        <v>15</v>
      </c>
      <c r="P2" s="139" t="s">
        <v>16</v>
      </c>
      <c r="Q2" s="139" t="s">
        <v>17</v>
      </c>
      <c r="R2" s="139" t="s">
        <v>18</v>
      </c>
      <c r="S2" s="139" t="s">
        <v>19</v>
      </c>
      <c r="T2" s="139" t="s">
        <v>20</v>
      </c>
      <c r="U2" s="139" t="s">
        <v>21</v>
      </c>
      <c r="V2" s="139" t="s">
        <v>22</v>
      </c>
      <c r="W2" s="139" t="s">
        <v>23</v>
      </c>
      <c r="X2" s="139" t="s">
        <v>24</v>
      </c>
      <c r="Y2" s="139" t="s">
        <v>25</v>
      </c>
      <c r="Z2" s="139" t="s">
        <v>26</v>
      </c>
      <c r="AA2" s="139" t="s">
        <v>27</v>
      </c>
      <c r="AB2" s="139" t="s">
        <v>28</v>
      </c>
      <c r="AC2" s="139" t="s">
        <v>206</v>
      </c>
    </row>
    <row r="3" spans="1:29">
      <c r="A3" s="139" t="s">
        <v>29</v>
      </c>
      <c r="B3" s="139" t="s">
        <v>309</v>
      </c>
      <c r="C3" s="139"/>
      <c r="D3" s="139"/>
      <c r="E3" s="139">
        <v>2</v>
      </c>
      <c r="F3" s="140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>
        <f t="shared" ref="AB3:AB30" si="0">SUM(E3:AA3)</f>
        <v>2</v>
      </c>
      <c r="AC3" s="139">
        <f>C3*D3*AB3/1000000</f>
        <v>0</v>
      </c>
    </row>
    <row r="4" spans="1:29">
      <c r="A4" s="139" t="s">
        <v>31</v>
      </c>
      <c r="B4" s="139" t="s">
        <v>310</v>
      </c>
      <c r="C4" s="139"/>
      <c r="D4" s="139"/>
      <c r="E4" s="139"/>
      <c r="F4" s="140">
        <v>1</v>
      </c>
      <c r="G4" s="139">
        <v>1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>
        <f t="shared" si="0"/>
        <v>2</v>
      </c>
      <c r="AC4" s="139">
        <f t="shared" ref="AC4:AC52" si="1">C4*D4*AB4/1000000</f>
        <v>0</v>
      </c>
    </row>
    <row r="5" spans="1:29">
      <c r="A5" s="139" t="s">
        <v>33</v>
      </c>
      <c r="B5" s="139" t="s">
        <v>311</v>
      </c>
      <c r="C5" s="139"/>
      <c r="D5" s="139"/>
      <c r="E5" s="139"/>
      <c r="F5" s="140">
        <v>1</v>
      </c>
      <c r="G5" s="139">
        <v>1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>
        <f t="shared" si="0"/>
        <v>2</v>
      </c>
      <c r="AC5" s="139">
        <f t="shared" si="1"/>
        <v>0</v>
      </c>
    </row>
    <row r="6" spans="1:29">
      <c r="A6" s="139" t="s">
        <v>35</v>
      </c>
      <c r="B6" s="139" t="s">
        <v>312</v>
      </c>
      <c r="C6" s="139"/>
      <c r="D6" s="139"/>
      <c r="E6" s="139"/>
      <c r="F6" s="140">
        <v>1</v>
      </c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>
        <f t="shared" si="0"/>
        <v>1</v>
      </c>
      <c r="AC6" s="139">
        <f t="shared" si="1"/>
        <v>0</v>
      </c>
    </row>
    <row r="7" spans="1:29">
      <c r="A7" s="139" t="s">
        <v>37</v>
      </c>
      <c r="B7" s="139" t="s">
        <v>313</v>
      </c>
      <c r="C7" s="139"/>
      <c r="D7" s="139"/>
      <c r="E7" s="139"/>
      <c r="F7" s="140">
        <v>2</v>
      </c>
      <c r="G7" s="139">
        <v>2</v>
      </c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>
        <f t="shared" si="0"/>
        <v>4</v>
      </c>
      <c r="AC7" s="139">
        <f t="shared" si="1"/>
        <v>0</v>
      </c>
    </row>
    <row r="8" spans="1:29">
      <c r="A8" s="139" t="s">
        <v>39</v>
      </c>
      <c r="B8" s="139" t="s">
        <v>314</v>
      </c>
      <c r="C8" s="139"/>
      <c r="D8" s="139"/>
      <c r="E8" s="139"/>
      <c r="F8" s="139">
        <v>1</v>
      </c>
      <c r="G8" s="139">
        <v>1</v>
      </c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>
        <f t="shared" si="0"/>
        <v>2</v>
      </c>
      <c r="AC8" s="139">
        <f t="shared" si="1"/>
        <v>0</v>
      </c>
    </row>
    <row r="9" spans="1:29">
      <c r="A9" s="139" t="s">
        <v>41</v>
      </c>
      <c r="B9" s="139" t="s">
        <v>315</v>
      </c>
      <c r="C9" s="139"/>
      <c r="D9" s="139"/>
      <c r="E9" s="139"/>
      <c r="F9" s="139">
        <v>1</v>
      </c>
      <c r="G9" s="139">
        <v>1</v>
      </c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>
        <f t="shared" si="0"/>
        <v>2</v>
      </c>
      <c r="AC9" s="139">
        <f t="shared" si="1"/>
        <v>0</v>
      </c>
    </row>
    <row r="10" spans="1:29">
      <c r="A10" s="139" t="s">
        <v>43</v>
      </c>
      <c r="B10" s="139" t="s">
        <v>316</v>
      </c>
      <c r="C10" s="139"/>
      <c r="D10" s="139"/>
      <c r="E10" s="139"/>
      <c r="F10" s="139">
        <v>1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>
        <f t="shared" si="0"/>
        <v>1</v>
      </c>
      <c r="AC10" s="139">
        <f t="shared" si="1"/>
        <v>0</v>
      </c>
    </row>
    <row r="11" spans="1:29">
      <c r="A11" s="139" t="s">
        <v>45</v>
      </c>
      <c r="B11" s="139" t="s">
        <v>40</v>
      </c>
      <c r="C11" s="139"/>
      <c r="D11" s="139"/>
      <c r="E11" s="139"/>
      <c r="F11" s="139">
        <v>2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>
        <f t="shared" si="0"/>
        <v>2</v>
      </c>
      <c r="AC11" s="139">
        <f t="shared" si="1"/>
        <v>0</v>
      </c>
    </row>
    <row r="12" spans="1:29">
      <c r="A12" s="139" t="s">
        <v>47</v>
      </c>
      <c r="B12" s="139" t="s">
        <v>317</v>
      </c>
      <c r="C12" s="139"/>
      <c r="D12" s="139"/>
      <c r="E12" s="139"/>
      <c r="F12" s="139">
        <v>1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>
        <f t="shared" si="0"/>
        <v>1</v>
      </c>
      <c r="AC12" s="139">
        <f t="shared" si="1"/>
        <v>0</v>
      </c>
    </row>
    <row r="13" spans="1:29">
      <c r="A13" s="139" t="s">
        <v>49</v>
      </c>
      <c r="B13" s="139" t="s">
        <v>70</v>
      </c>
      <c r="C13" s="139"/>
      <c r="D13" s="139"/>
      <c r="E13" s="139"/>
      <c r="F13" s="139">
        <v>6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>
        <f t="shared" si="0"/>
        <v>6</v>
      </c>
      <c r="AC13" s="139">
        <f t="shared" si="1"/>
        <v>0</v>
      </c>
    </row>
    <row r="14" spans="1:29">
      <c r="A14" s="139" t="s">
        <v>51</v>
      </c>
      <c r="B14" s="139" t="s">
        <v>318</v>
      </c>
      <c r="C14" s="139"/>
      <c r="D14" s="139"/>
      <c r="E14" s="139"/>
      <c r="F14" s="139">
        <v>4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>
        <f t="shared" si="0"/>
        <v>4</v>
      </c>
      <c r="AC14" s="139">
        <f t="shared" si="1"/>
        <v>0</v>
      </c>
    </row>
    <row r="15" spans="1:29">
      <c r="A15" s="139" t="s">
        <v>53</v>
      </c>
      <c r="B15" s="139" t="s">
        <v>319</v>
      </c>
      <c r="C15" s="139"/>
      <c r="D15" s="139"/>
      <c r="E15" s="139"/>
      <c r="F15" s="139">
        <v>5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>
        <f t="shared" si="0"/>
        <v>5</v>
      </c>
      <c r="AC15" s="139">
        <f t="shared" si="1"/>
        <v>0</v>
      </c>
    </row>
    <row r="16" spans="1:29">
      <c r="A16" s="139" t="s">
        <v>55</v>
      </c>
      <c r="B16" s="139" t="s">
        <v>320</v>
      </c>
      <c r="C16" s="139"/>
      <c r="D16" s="139"/>
      <c r="E16" s="139"/>
      <c r="F16" s="139">
        <v>5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>
        <f t="shared" si="0"/>
        <v>5</v>
      </c>
      <c r="AC16" s="139">
        <f t="shared" si="1"/>
        <v>0</v>
      </c>
    </row>
    <row r="17" spans="1:29">
      <c r="A17" s="139" t="s">
        <v>57</v>
      </c>
      <c r="B17" s="139" t="s">
        <v>321</v>
      </c>
      <c r="C17" s="139"/>
      <c r="D17" s="139"/>
      <c r="E17" s="139"/>
      <c r="F17" s="139">
        <v>1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>
        <f t="shared" si="0"/>
        <v>1</v>
      </c>
      <c r="AC17" s="139">
        <f t="shared" si="1"/>
        <v>0</v>
      </c>
    </row>
    <row r="18" spans="1:29">
      <c r="A18" s="139" t="s">
        <v>59</v>
      </c>
      <c r="B18" s="139" t="s">
        <v>322</v>
      </c>
      <c r="C18" s="139"/>
      <c r="D18" s="139"/>
      <c r="E18" s="139"/>
      <c r="F18" s="139">
        <v>2</v>
      </c>
      <c r="G18" s="139">
        <v>2</v>
      </c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>
        <f t="shared" si="0"/>
        <v>4</v>
      </c>
      <c r="AC18" s="139">
        <f t="shared" si="1"/>
        <v>0</v>
      </c>
    </row>
    <row r="19" spans="1:29">
      <c r="A19" s="139" t="s">
        <v>61</v>
      </c>
      <c r="B19" s="139" t="s">
        <v>323</v>
      </c>
      <c r="C19" s="139"/>
      <c r="D19" s="139"/>
      <c r="E19" s="139"/>
      <c r="F19" s="139">
        <v>6</v>
      </c>
      <c r="G19" s="139">
        <v>6</v>
      </c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>
        <f t="shared" si="0"/>
        <v>12</v>
      </c>
      <c r="AC19" s="139">
        <f t="shared" si="1"/>
        <v>0</v>
      </c>
    </row>
    <row r="20" spans="1:29">
      <c r="A20" s="139" t="s">
        <v>63</v>
      </c>
      <c r="B20" s="139" t="s">
        <v>324</v>
      </c>
      <c r="C20" s="139"/>
      <c r="D20" s="139"/>
      <c r="E20" s="139"/>
      <c r="F20" s="139">
        <v>1</v>
      </c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>
        <f t="shared" si="0"/>
        <v>1</v>
      </c>
      <c r="AC20" s="139">
        <f t="shared" si="1"/>
        <v>0</v>
      </c>
    </row>
    <row r="21" spans="1:29">
      <c r="A21" s="139" t="s">
        <v>65</v>
      </c>
      <c r="B21" s="139" t="s">
        <v>325</v>
      </c>
      <c r="C21" s="139"/>
      <c r="D21" s="139"/>
      <c r="E21" s="139"/>
      <c r="F21" s="139">
        <v>8</v>
      </c>
      <c r="G21" s="139">
        <v>9</v>
      </c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>
        <f t="shared" si="0"/>
        <v>17</v>
      </c>
      <c r="AC21" s="139">
        <f t="shared" si="1"/>
        <v>0</v>
      </c>
    </row>
    <row r="22" spans="1:29">
      <c r="A22" s="139" t="s">
        <v>67</v>
      </c>
      <c r="B22" s="139" t="s">
        <v>326</v>
      </c>
      <c r="C22" s="139"/>
      <c r="D22" s="139"/>
      <c r="E22" s="139"/>
      <c r="F22" s="139">
        <v>1</v>
      </c>
      <c r="G22" s="139">
        <v>2</v>
      </c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>
        <f t="shared" si="0"/>
        <v>3</v>
      </c>
      <c r="AC22" s="139">
        <f t="shared" si="1"/>
        <v>0</v>
      </c>
    </row>
    <row r="23" spans="1:29">
      <c r="A23" s="139" t="s">
        <v>69</v>
      </c>
      <c r="B23" s="139" t="s">
        <v>327</v>
      </c>
      <c r="C23" s="139"/>
      <c r="D23" s="139"/>
      <c r="E23" s="139"/>
      <c r="F23" s="139">
        <v>3</v>
      </c>
      <c r="G23" s="139">
        <v>4</v>
      </c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>
        <f t="shared" si="0"/>
        <v>7</v>
      </c>
      <c r="AC23" s="139">
        <f t="shared" si="1"/>
        <v>0</v>
      </c>
    </row>
    <row r="24" spans="1:29">
      <c r="A24" s="139" t="s">
        <v>71</v>
      </c>
      <c r="B24" s="139" t="s">
        <v>328</v>
      </c>
      <c r="C24" s="139"/>
      <c r="D24" s="139"/>
      <c r="E24" s="139"/>
      <c r="F24" s="139">
        <v>3</v>
      </c>
      <c r="G24" s="139">
        <v>3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>
        <f t="shared" si="0"/>
        <v>6</v>
      </c>
      <c r="AC24" s="139">
        <f t="shared" si="1"/>
        <v>0</v>
      </c>
    </row>
    <row r="25" spans="1:29">
      <c r="A25" s="139" t="s">
        <v>223</v>
      </c>
      <c r="B25" s="140" t="s">
        <v>329</v>
      </c>
      <c r="C25" s="139"/>
      <c r="D25" s="139"/>
      <c r="E25" s="139"/>
      <c r="F25" s="139">
        <v>1</v>
      </c>
      <c r="G25" s="139">
        <v>1</v>
      </c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>
        <f t="shared" si="0"/>
        <v>2</v>
      </c>
      <c r="AC25" s="139">
        <f t="shared" si="1"/>
        <v>0</v>
      </c>
    </row>
    <row r="26" spans="1:29">
      <c r="A26" s="139" t="s">
        <v>73</v>
      </c>
      <c r="B26" s="139" t="s">
        <v>330</v>
      </c>
      <c r="C26" s="139"/>
      <c r="D26" s="139"/>
      <c r="E26" s="139"/>
      <c r="F26" s="139">
        <v>1</v>
      </c>
      <c r="G26" s="139">
        <v>1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>
        <f t="shared" si="0"/>
        <v>2</v>
      </c>
      <c r="AC26" s="139">
        <f t="shared" si="1"/>
        <v>0</v>
      </c>
    </row>
    <row r="27" spans="1:29">
      <c r="A27" s="139" t="s">
        <v>75</v>
      </c>
      <c r="B27" s="139" t="s">
        <v>331</v>
      </c>
      <c r="C27" s="139"/>
      <c r="D27" s="139"/>
      <c r="E27" s="139"/>
      <c r="F27" s="139">
        <v>1</v>
      </c>
      <c r="G27" s="139">
        <v>1</v>
      </c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>
        <f t="shared" si="0"/>
        <v>2</v>
      </c>
      <c r="AC27" s="139">
        <f t="shared" si="1"/>
        <v>0</v>
      </c>
    </row>
    <row r="28" spans="1:29">
      <c r="A28" s="139" t="s">
        <v>77</v>
      </c>
      <c r="B28" s="139" t="s">
        <v>332</v>
      </c>
      <c r="C28" s="139"/>
      <c r="D28" s="139"/>
      <c r="E28" s="139"/>
      <c r="F28" s="139"/>
      <c r="G28" s="139">
        <v>1</v>
      </c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>
        <f t="shared" si="0"/>
        <v>1</v>
      </c>
      <c r="AC28" s="139">
        <f t="shared" si="1"/>
        <v>0</v>
      </c>
    </row>
    <row r="29" spans="1:29">
      <c r="A29" s="139" t="s">
        <v>79</v>
      </c>
      <c r="B29" s="139" t="s">
        <v>157</v>
      </c>
      <c r="C29" s="139"/>
      <c r="D29" s="139"/>
      <c r="E29" s="139"/>
      <c r="F29" s="139"/>
      <c r="G29" s="139">
        <v>1</v>
      </c>
      <c r="H29" s="139">
        <v>2</v>
      </c>
      <c r="I29" s="139">
        <v>2</v>
      </c>
      <c r="J29" s="139">
        <v>2</v>
      </c>
      <c r="K29" s="139">
        <v>2</v>
      </c>
      <c r="L29" s="139">
        <v>2</v>
      </c>
      <c r="M29" s="139">
        <v>2</v>
      </c>
      <c r="N29" s="139">
        <v>2</v>
      </c>
      <c r="O29" s="139">
        <v>2</v>
      </c>
      <c r="P29" s="139">
        <v>2</v>
      </c>
      <c r="Q29" s="139">
        <v>2</v>
      </c>
      <c r="R29" s="139">
        <v>2</v>
      </c>
      <c r="S29" s="139">
        <v>2</v>
      </c>
      <c r="T29" s="139">
        <v>2</v>
      </c>
      <c r="U29" s="139">
        <v>2</v>
      </c>
      <c r="V29" s="139">
        <v>2</v>
      </c>
      <c r="W29" s="139">
        <v>2</v>
      </c>
      <c r="X29" s="139"/>
      <c r="Y29" s="139">
        <v>2</v>
      </c>
      <c r="Z29" s="139">
        <v>2</v>
      </c>
      <c r="AA29" s="139"/>
      <c r="AB29" s="139">
        <f t="shared" si="0"/>
        <v>37</v>
      </c>
      <c r="AC29" s="139">
        <f t="shared" si="1"/>
        <v>0</v>
      </c>
    </row>
    <row r="30" spans="1:29">
      <c r="A30" s="139" t="s">
        <v>81</v>
      </c>
      <c r="B30" s="139" t="s">
        <v>291</v>
      </c>
      <c r="C30" s="139"/>
      <c r="D30" s="139"/>
      <c r="E30" s="139"/>
      <c r="F30" s="139"/>
      <c r="G30" s="139">
        <v>2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>
        <f t="shared" si="0"/>
        <v>2</v>
      </c>
      <c r="AC30" s="139">
        <f t="shared" si="1"/>
        <v>0</v>
      </c>
    </row>
    <row r="31" spans="1:29">
      <c r="A31" s="139" t="s">
        <v>83</v>
      </c>
      <c r="B31" s="139" t="s">
        <v>280</v>
      </c>
      <c r="C31" s="139"/>
      <c r="D31" s="139"/>
      <c r="E31" s="139"/>
      <c r="F31" s="139"/>
      <c r="G31" s="139">
        <v>2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>
        <f t="shared" ref="AB31:AB52" si="2">SUM(E31:AA31)</f>
        <v>2</v>
      </c>
      <c r="AC31" s="139">
        <f t="shared" si="1"/>
        <v>0</v>
      </c>
    </row>
    <row r="32" spans="1:29">
      <c r="A32" s="139" t="s">
        <v>85</v>
      </c>
      <c r="B32" s="139" t="s">
        <v>333</v>
      </c>
      <c r="C32" s="139"/>
      <c r="D32" s="139"/>
      <c r="E32" s="139"/>
      <c r="F32" s="139"/>
      <c r="G32" s="139">
        <v>1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>
        <f t="shared" si="2"/>
        <v>1</v>
      </c>
      <c r="AC32" s="139">
        <f t="shared" si="1"/>
        <v>0</v>
      </c>
    </row>
    <row r="33" spans="1:29">
      <c r="A33" s="139" t="s">
        <v>87</v>
      </c>
      <c r="B33" s="139" t="s">
        <v>235</v>
      </c>
      <c r="C33" s="139"/>
      <c r="D33" s="139"/>
      <c r="E33" s="139"/>
      <c r="F33" s="139"/>
      <c r="G33" s="139">
        <v>3</v>
      </c>
      <c r="H33" s="139">
        <v>6</v>
      </c>
      <c r="I33" s="139">
        <v>6</v>
      </c>
      <c r="J33" s="139">
        <v>6</v>
      </c>
      <c r="K33" s="139">
        <v>6</v>
      </c>
      <c r="L33" s="139">
        <v>6</v>
      </c>
      <c r="M33" s="139">
        <v>6</v>
      </c>
      <c r="N33" s="139">
        <v>6</v>
      </c>
      <c r="O33" s="139">
        <v>6</v>
      </c>
      <c r="P33" s="139">
        <v>6</v>
      </c>
      <c r="Q33" s="139">
        <v>6</v>
      </c>
      <c r="R33" s="139">
        <v>6</v>
      </c>
      <c r="S33" s="139">
        <v>6</v>
      </c>
      <c r="T33" s="139">
        <v>6</v>
      </c>
      <c r="U33" s="139">
        <v>6</v>
      </c>
      <c r="V33" s="139">
        <v>6</v>
      </c>
      <c r="W33" s="139">
        <v>6</v>
      </c>
      <c r="X33" s="139">
        <v>6</v>
      </c>
      <c r="Y33" s="139">
        <v>6</v>
      </c>
      <c r="Z33" s="139">
        <v>6</v>
      </c>
      <c r="AA33" s="139"/>
      <c r="AB33" s="139">
        <f t="shared" si="2"/>
        <v>117</v>
      </c>
      <c r="AC33" s="139">
        <f t="shared" si="1"/>
        <v>0</v>
      </c>
    </row>
    <row r="34" spans="1:29">
      <c r="A34" s="139" t="s">
        <v>89</v>
      </c>
      <c r="B34" s="139" t="s">
        <v>151</v>
      </c>
      <c r="C34" s="139"/>
      <c r="D34" s="139"/>
      <c r="E34" s="139"/>
      <c r="F34" s="139"/>
      <c r="G34" s="139">
        <v>2</v>
      </c>
      <c r="H34" s="139">
        <v>4</v>
      </c>
      <c r="I34" s="139">
        <v>4</v>
      </c>
      <c r="J34" s="139">
        <v>4</v>
      </c>
      <c r="K34" s="139">
        <v>4</v>
      </c>
      <c r="L34" s="139">
        <v>4</v>
      </c>
      <c r="M34" s="139">
        <v>4</v>
      </c>
      <c r="N34" s="139">
        <v>4</v>
      </c>
      <c r="O34" s="139">
        <v>4</v>
      </c>
      <c r="P34" s="139">
        <v>4</v>
      </c>
      <c r="Q34" s="139">
        <v>4</v>
      </c>
      <c r="R34" s="139">
        <v>4</v>
      </c>
      <c r="S34" s="139">
        <v>4</v>
      </c>
      <c r="T34" s="139">
        <v>4</v>
      </c>
      <c r="U34" s="139">
        <v>4</v>
      </c>
      <c r="V34" s="139">
        <v>4</v>
      </c>
      <c r="W34" s="139">
        <v>4</v>
      </c>
      <c r="X34" s="139">
        <v>4</v>
      </c>
      <c r="Y34" s="139">
        <v>4</v>
      </c>
      <c r="Z34" s="139">
        <v>4</v>
      </c>
      <c r="AA34" s="139"/>
      <c r="AB34" s="139">
        <f t="shared" si="2"/>
        <v>78</v>
      </c>
      <c r="AC34" s="139">
        <f t="shared" si="1"/>
        <v>0</v>
      </c>
    </row>
    <row r="35" spans="1:29">
      <c r="A35" s="139" t="s">
        <v>91</v>
      </c>
      <c r="B35" s="139" t="s">
        <v>334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>
        <f t="shared" si="2"/>
        <v>0</v>
      </c>
      <c r="AC35" s="139">
        <f t="shared" si="1"/>
        <v>0</v>
      </c>
    </row>
    <row r="36" spans="1:29">
      <c r="A36" s="139" t="s">
        <v>93</v>
      </c>
      <c r="B36" s="139" t="s">
        <v>283</v>
      </c>
      <c r="C36" s="139"/>
      <c r="D36" s="139"/>
      <c r="E36" s="139"/>
      <c r="F36" s="139"/>
      <c r="G36" s="139">
        <v>1</v>
      </c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>
        <f t="shared" si="2"/>
        <v>1</v>
      </c>
      <c r="AC36" s="139">
        <f t="shared" si="1"/>
        <v>0</v>
      </c>
    </row>
    <row r="37" spans="1:29">
      <c r="A37" s="139" t="s">
        <v>95</v>
      </c>
      <c r="B37" s="139" t="s">
        <v>284</v>
      </c>
      <c r="C37" s="139"/>
      <c r="D37" s="139"/>
      <c r="E37" s="139"/>
      <c r="F37" s="139"/>
      <c r="G37" s="139">
        <v>1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>
        <f t="shared" si="2"/>
        <v>1</v>
      </c>
      <c r="AC37" s="139">
        <f t="shared" si="1"/>
        <v>0</v>
      </c>
    </row>
    <row r="38" spans="1:29">
      <c r="A38" s="139" t="s">
        <v>97</v>
      </c>
      <c r="B38" s="139" t="s">
        <v>285</v>
      </c>
      <c r="C38" s="139"/>
      <c r="D38" s="139"/>
      <c r="E38" s="139"/>
      <c r="F38" s="139"/>
      <c r="G38" s="139">
        <v>1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>
        <f t="shared" si="2"/>
        <v>1</v>
      </c>
      <c r="AC38" s="139">
        <f t="shared" si="1"/>
        <v>0</v>
      </c>
    </row>
    <row r="39" spans="1:29">
      <c r="A39" s="139" t="s">
        <v>99</v>
      </c>
      <c r="B39" s="139" t="s">
        <v>286</v>
      </c>
      <c r="C39" s="139"/>
      <c r="D39" s="139"/>
      <c r="E39" s="139"/>
      <c r="F39" s="139"/>
      <c r="G39" s="139">
        <v>1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>
        <f t="shared" si="2"/>
        <v>1</v>
      </c>
      <c r="AC39" s="139">
        <f t="shared" si="1"/>
        <v>0</v>
      </c>
    </row>
    <row r="40" spans="1:29">
      <c r="A40" s="139" t="s">
        <v>101</v>
      </c>
      <c r="B40" s="139" t="s">
        <v>181</v>
      </c>
      <c r="C40" s="139"/>
      <c r="D40" s="139"/>
      <c r="E40" s="139"/>
      <c r="F40" s="139"/>
      <c r="G40" s="139">
        <v>1</v>
      </c>
      <c r="H40" s="139">
        <v>1</v>
      </c>
      <c r="I40" s="139">
        <v>2</v>
      </c>
      <c r="J40" s="139">
        <v>2</v>
      </c>
      <c r="K40" s="139">
        <v>2</v>
      </c>
      <c r="L40" s="139">
        <v>2</v>
      </c>
      <c r="M40" s="139">
        <v>2</v>
      </c>
      <c r="N40" s="139">
        <v>2</v>
      </c>
      <c r="O40" s="139">
        <v>2</v>
      </c>
      <c r="P40" s="139">
        <v>2</v>
      </c>
      <c r="Q40" s="139">
        <v>2</v>
      </c>
      <c r="R40" s="139">
        <v>2</v>
      </c>
      <c r="S40" s="139">
        <v>2</v>
      </c>
      <c r="T40" s="139">
        <v>2</v>
      </c>
      <c r="U40" s="139">
        <v>2</v>
      </c>
      <c r="V40" s="139">
        <v>2</v>
      </c>
      <c r="W40" s="139">
        <v>2</v>
      </c>
      <c r="X40" s="139">
        <v>2</v>
      </c>
      <c r="Y40" s="139">
        <v>2</v>
      </c>
      <c r="Z40" s="139">
        <v>0</v>
      </c>
      <c r="AA40" s="139"/>
      <c r="AB40" s="139">
        <f t="shared" si="2"/>
        <v>36</v>
      </c>
      <c r="AC40" s="139">
        <f t="shared" si="1"/>
        <v>0</v>
      </c>
    </row>
    <row r="41" spans="1:29">
      <c r="A41" s="139" t="s">
        <v>103</v>
      </c>
      <c r="B41" s="139" t="s">
        <v>163</v>
      </c>
      <c r="C41" s="139"/>
      <c r="D41" s="139"/>
      <c r="E41" s="139"/>
      <c r="F41" s="139"/>
      <c r="G41" s="139">
        <v>1</v>
      </c>
      <c r="H41" s="139">
        <v>2</v>
      </c>
      <c r="I41" s="139">
        <v>2</v>
      </c>
      <c r="J41" s="139">
        <v>2</v>
      </c>
      <c r="K41" s="139">
        <v>2</v>
      </c>
      <c r="L41" s="139">
        <v>2</v>
      </c>
      <c r="M41" s="139">
        <v>2</v>
      </c>
      <c r="N41" s="139">
        <v>2</v>
      </c>
      <c r="O41" s="139">
        <v>2</v>
      </c>
      <c r="P41" s="139">
        <v>2</v>
      </c>
      <c r="Q41" s="139">
        <v>2</v>
      </c>
      <c r="R41" s="139">
        <v>2</v>
      </c>
      <c r="S41" s="139">
        <v>2</v>
      </c>
      <c r="T41" s="139">
        <v>2</v>
      </c>
      <c r="U41" s="139">
        <v>2</v>
      </c>
      <c r="V41" s="139">
        <v>2</v>
      </c>
      <c r="W41" s="139">
        <v>2</v>
      </c>
      <c r="X41" s="139">
        <v>2</v>
      </c>
      <c r="Y41" s="139">
        <v>2</v>
      </c>
      <c r="Z41" s="139">
        <v>2</v>
      </c>
      <c r="AA41" s="139"/>
      <c r="AB41" s="139">
        <f t="shared" si="2"/>
        <v>39</v>
      </c>
      <c r="AC41" s="139">
        <f t="shared" si="1"/>
        <v>0</v>
      </c>
    </row>
    <row r="42" spans="1:29">
      <c r="A42" s="139" t="s">
        <v>105</v>
      </c>
      <c r="B42" s="139" t="s">
        <v>289</v>
      </c>
      <c r="C42" s="139"/>
      <c r="D42" s="139"/>
      <c r="E42" s="139"/>
      <c r="F42" s="139"/>
      <c r="G42" s="139">
        <v>1</v>
      </c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>
        <f t="shared" si="2"/>
        <v>1</v>
      </c>
      <c r="AC42" s="139">
        <f t="shared" si="1"/>
        <v>0</v>
      </c>
    </row>
    <row r="43" spans="1:29">
      <c r="A43" s="139" t="s">
        <v>107</v>
      </c>
      <c r="B43" s="139" t="s">
        <v>290</v>
      </c>
      <c r="C43" s="139"/>
      <c r="D43" s="139"/>
      <c r="E43" s="139"/>
      <c r="F43" s="139"/>
      <c r="G43" s="139">
        <v>1</v>
      </c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>
        <f t="shared" si="2"/>
        <v>1</v>
      </c>
      <c r="AC43" s="139">
        <f t="shared" si="1"/>
        <v>0</v>
      </c>
    </row>
    <row r="44" spans="1:29">
      <c r="A44" s="139" t="s">
        <v>109</v>
      </c>
      <c r="B44" s="139" t="s">
        <v>252</v>
      </c>
      <c r="C44" s="139"/>
      <c r="D44" s="139"/>
      <c r="E44" s="139"/>
      <c r="F44" s="139"/>
      <c r="G44" s="139">
        <v>1</v>
      </c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>
        <f t="shared" si="2"/>
        <v>1</v>
      </c>
      <c r="AC44" s="139">
        <f t="shared" si="1"/>
        <v>0</v>
      </c>
    </row>
    <row r="45" spans="1:29">
      <c r="A45" s="139" t="s">
        <v>111</v>
      </c>
      <c r="B45" s="139" t="s">
        <v>292</v>
      </c>
      <c r="C45" s="139"/>
      <c r="D45" s="139"/>
      <c r="E45" s="139"/>
      <c r="F45" s="139"/>
      <c r="G45" s="139">
        <v>1</v>
      </c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>
        <f t="shared" si="2"/>
        <v>1</v>
      </c>
      <c r="AC45" s="139">
        <f t="shared" si="1"/>
        <v>0</v>
      </c>
    </row>
    <row r="46" spans="1:29">
      <c r="A46" s="139" t="s">
        <v>113</v>
      </c>
      <c r="B46" s="139" t="s">
        <v>293</v>
      </c>
      <c r="C46" s="139"/>
      <c r="D46" s="139"/>
      <c r="E46" s="139"/>
      <c r="F46" s="139"/>
      <c r="G46" s="139">
        <v>1</v>
      </c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>
        <f t="shared" si="2"/>
        <v>1</v>
      </c>
      <c r="AC46" s="139">
        <f t="shared" si="1"/>
        <v>0</v>
      </c>
    </row>
    <row r="47" spans="1:29">
      <c r="A47" s="139" t="s">
        <v>115</v>
      </c>
      <c r="B47" s="139" t="s">
        <v>177</v>
      </c>
      <c r="C47" s="139"/>
      <c r="D47" s="139"/>
      <c r="E47" s="139"/>
      <c r="F47" s="139"/>
      <c r="G47" s="139">
        <v>1</v>
      </c>
      <c r="H47" s="139">
        <v>1</v>
      </c>
      <c r="I47" s="139">
        <v>2</v>
      </c>
      <c r="J47" s="139">
        <v>2</v>
      </c>
      <c r="K47" s="139">
        <v>2</v>
      </c>
      <c r="L47" s="139">
        <v>2</v>
      </c>
      <c r="M47" s="139">
        <v>2</v>
      </c>
      <c r="N47" s="139">
        <v>2</v>
      </c>
      <c r="O47" s="139">
        <v>2</v>
      </c>
      <c r="P47" s="139">
        <v>2</v>
      </c>
      <c r="Q47" s="139">
        <v>2</v>
      </c>
      <c r="R47" s="139">
        <v>2</v>
      </c>
      <c r="S47" s="139">
        <v>2</v>
      </c>
      <c r="T47" s="139">
        <v>2</v>
      </c>
      <c r="U47" s="139">
        <v>2</v>
      </c>
      <c r="V47" s="139">
        <v>2</v>
      </c>
      <c r="W47" s="139">
        <v>2</v>
      </c>
      <c r="X47" s="139">
        <v>2</v>
      </c>
      <c r="Y47" s="139">
        <v>2</v>
      </c>
      <c r="Z47" s="139"/>
      <c r="AA47" s="139"/>
      <c r="AB47" s="139">
        <f t="shared" si="2"/>
        <v>36</v>
      </c>
      <c r="AC47" s="139">
        <f t="shared" si="1"/>
        <v>0</v>
      </c>
    </row>
    <row r="48" spans="1:29">
      <c r="A48" s="139" t="s">
        <v>117</v>
      </c>
      <c r="B48" s="139" t="s">
        <v>335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>
        <f t="shared" si="2"/>
        <v>0</v>
      </c>
      <c r="AC48" s="139">
        <f t="shared" si="1"/>
        <v>0</v>
      </c>
    </row>
    <row r="49" spans="1:29">
      <c r="A49" s="139" t="s">
        <v>119</v>
      </c>
      <c r="B49" s="139" t="s">
        <v>295</v>
      </c>
      <c r="C49" s="139"/>
      <c r="D49" s="139"/>
      <c r="E49" s="139"/>
      <c r="F49" s="139"/>
      <c r="G49" s="139">
        <v>1</v>
      </c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>
        <f t="shared" si="2"/>
        <v>1</v>
      </c>
      <c r="AC49" s="139">
        <f t="shared" si="1"/>
        <v>0</v>
      </c>
    </row>
    <row r="50" spans="1:29">
      <c r="A50" s="139" t="s">
        <v>121</v>
      </c>
      <c r="B50" s="139" t="s">
        <v>271</v>
      </c>
      <c r="C50" s="139"/>
      <c r="D50" s="139"/>
      <c r="E50" s="139"/>
      <c r="F50" s="139"/>
      <c r="G50" s="139">
        <v>1</v>
      </c>
      <c r="H50" s="139">
        <v>1</v>
      </c>
      <c r="I50" s="139">
        <v>1</v>
      </c>
      <c r="J50" s="139">
        <v>1</v>
      </c>
      <c r="K50" s="139">
        <v>1</v>
      </c>
      <c r="L50" s="139">
        <v>1</v>
      </c>
      <c r="M50" s="139">
        <v>1</v>
      </c>
      <c r="N50" s="139">
        <v>1</v>
      </c>
      <c r="O50" s="139">
        <v>1</v>
      </c>
      <c r="P50" s="139">
        <v>1</v>
      </c>
      <c r="Q50" s="139">
        <v>1</v>
      </c>
      <c r="R50" s="139">
        <v>1</v>
      </c>
      <c r="S50" s="139">
        <v>1</v>
      </c>
      <c r="T50" s="139">
        <v>1</v>
      </c>
      <c r="U50" s="139">
        <v>1</v>
      </c>
      <c r="V50" s="139">
        <v>1</v>
      </c>
      <c r="W50" s="139">
        <v>1</v>
      </c>
      <c r="X50" s="139">
        <v>1</v>
      </c>
      <c r="Y50" s="139">
        <v>1</v>
      </c>
      <c r="Z50" s="139">
        <v>1</v>
      </c>
      <c r="AA50" s="139"/>
      <c r="AB50" s="139">
        <f t="shared" si="2"/>
        <v>20</v>
      </c>
      <c r="AC50" s="139">
        <f t="shared" si="1"/>
        <v>0</v>
      </c>
    </row>
    <row r="51" spans="1:29">
      <c r="A51" s="139" t="s">
        <v>123</v>
      </c>
      <c r="B51" s="141" t="s">
        <v>336</v>
      </c>
      <c r="C51" s="141"/>
      <c r="D51" s="141"/>
      <c r="E51" s="141"/>
      <c r="F51" s="141"/>
      <c r="G51" s="141">
        <v>1</v>
      </c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>
        <f t="shared" si="2"/>
        <v>1</v>
      </c>
      <c r="AC51" s="141">
        <f t="shared" si="1"/>
        <v>0</v>
      </c>
    </row>
    <row r="52" spans="1:30">
      <c r="A52" s="139" t="s">
        <v>125</v>
      </c>
      <c r="B52" s="140" t="s">
        <v>337</v>
      </c>
      <c r="C52" s="139"/>
      <c r="D52" s="139"/>
      <c r="E52" s="140"/>
      <c r="F52" s="139"/>
      <c r="G52" s="139">
        <v>1</v>
      </c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40">
        <f t="shared" si="2"/>
        <v>1</v>
      </c>
      <c r="AC52" s="140">
        <f t="shared" si="1"/>
        <v>0</v>
      </c>
      <c r="AD52" s="139"/>
    </row>
    <row r="53" spans="1:30">
      <c r="A53" s="139" t="s">
        <v>127</v>
      </c>
      <c r="B53" s="139" t="s">
        <v>145</v>
      </c>
      <c r="C53" s="139"/>
      <c r="D53" s="139"/>
      <c r="E53" s="139"/>
      <c r="F53" s="139"/>
      <c r="G53" s="139"/>
      <c r="H53" s="139">
        <v>4</v>
      </c>
      <c r="I53" s="139">
        <v>4</v>
      </c>
      <c r="J53" s="139">
        <v>4</v>
      </c>
      <c r="K53" s="139">
        <v>4</v>
      </c>
      <c r="L53" s="139">
        <v>4</v>
      </c>
      <c r="M53" s="139">
        <v>4</v>
      </c>
      <c r="N53" s="139">
        <v>4</v>
      </c>
      <c r="O53" s="139">
        <v>4</v>
      </c>
      <c r="P53" s="139">
        <v>4</v>
      </c>
      <c r="Q53" s="139">
        <v>4</v>
      </c>
      <c r="R53" s="139">
        <v>4</v>
      </c>
      <c r="S53" s="139">
        <v>4</v>
      </c>
      <c r="T53" s="139">
        <v>4</v>
      </c>
      <c r="U53" s="139">
        <v>4</v>
      </c>
      <c r="V53" s="139">
        <v>4</v>
      </c>
      <c r="W53" s="139">
        <v>4</v>
      </c>
      <c r="X53" s="139">
        <v>4</v>
      </c>
      <c r="Y53" s="139">
        <v>4</v>
      </c>
      <c r="Z53" s="139">
        <v>4</v>
      </c>
      <c r="AA53" s="139"/>
      <c r="AB53" s="140">
        <f t="shared" ref="AB53:AB72" si="3">SUM(E53:AA53)</f>
        <v>76</v>
      </c>
      <c r="AC53" s="140">
        <f t="shared" ref="AC53:AC73" si="4">C53*D53*AB53/1000000</f>
        <v>0</v>
      </c>
      <c r="AD53" s="139"/>
    </row>
    <row r="54" spans="1:30">
      <c r="A54" s="139" t="s">
        <v>129</v>
      </c>
      <c r="B54" s="139" t="s">
        <v>147</v>
      </c>
      <c r="C54" s="139"/>
      <c r="D54" s="139"/>
      <c r="E54" s="139"/>
      <c r="F54" s="139"/>
      <c r="G54" s="139"/>
      <c r="H54" s="139">
        <v>3</v>
      </c>
      <c r="I54" s="139">
        <v>3</v>
      </c>
      <c r="J54" s="139">
        <v>3</v>
      </c>
      <c r="K54" s="139">
        <v>3</v>
      </c>
      <c r="L54" s="139">
        <v>3</v>
      </c>
      <c r="M54" s="139">
        <v>3</v>
      </c>
      <c r="N54" s="139">
        <v>3</v>
      </c>
      <c r="O54" s="139">
        <v>3</v>
      </c>
      <c r="P54" s="139">
        <v>3</v>
      </c>
      <c r="Q54" s="139">
        <v>3</v>
      </c>
      <c r="R54" s="139">
        <v>3</v>
      </c>
      <c r="S54" s="139">
        <v>3</v>
      </c>
      <c r="T54" s="139">
        <v>3</v>
      </c>
      <c r="U54" s="139">
        <v>3</v>
      </c>
      <c r="V54" s="139">
        <v>3</v>
      </c>
      <c r="W54" s="139">
        <v>3</v>
      </c>
      <c r="X54" s="139">
        <v>3</v>
      </c>
      <c r="Y54" s="139">
        <v>3</v>
      </c>
      <c r="Z54" s="139">
        <v>3</v>
      </c>
      <c r="AA54" s="139"/>
      <c r="AB54" s="140">
        <f t="shared" si="3"/>
        <v>57</v>
      </c>
      <c r="AC54" s="140">
        <f t="shared" si="4"/>
        <v>0</v>
      </c>
      <c r="AD54" s="139"/>
    </row>
    <row r="55" spans="1:30">
      <c r="A55" s="139" t="s">
        <v>131</v>
      </c>
      <c r="B55" s="139" t="s">
        <v>153</v>
      </c>
      <c r="C55" s="139"/>
      <c r="D55" s="139"/>
      <c r="E55" s="139"/>
      <c r="F55" s="139"/>
      <c r="G55" s="139">
        <v>1</v>
      </c>
      <c r="H55" s="139">
        <v>4</v>
      </c>
      <c r="I55" s="139">
        <v>4</v>
      </c>
      <c r="J55" s="139">
        <v>4</v>
      </c>
      <c r="K55" s="139">
        <v>4</v>
      </c>
      <c r="L55" s="139">
        <v>4</v>
      </c>
      <c r="M55" s="139">
        <v>4</v>
      </c>
      <c r="N55" s="139">
        <v>4</v>
      </c>
      <c r="O55" s="139">
        <v>4</v>
      </c>
      <c r="P55" s="139">
        <v>4</v>
      </c>
      <c r="Q55" s="139">
        <v>4</v>
      </c>
      <c r="R55" s="139">
        <v>4</v>
      </c>
      <c r="S55" s="139">
        <v>4</v>
      </c>
      <c r="T55" s="139">
        <v>4</v>
      </c>
      <c r="U55" s="139">
        <v>4</v>
      </c>
      <c r="V55" s="139">
        <v>4</v>
      </c>
      <c r="W55" s="139">
        <v>4</v>
      </c>
      <c r="X55" s="139">
        <v>4</v>
      </c>
      <c r="Y55" s="139">
        <v>4</v>
      </c>
      <c r="Z55" s="139">
        <v>4</v>
      </c>
      <c r="AA55" s="139"/>
      <c r="AB55" s="140">
        <f t="shared" si="3"/>
        <v>77</v>
      </c>
      <c r="AC55" s="140">
        <f t="shared" si="4"/>
        <v>0</v>
      </c>
      <c r="AD55" s="139"/>
    </row>
    <row r="56" spans="1:30">
      <c r="A56" s="139" t="s">
        <v>133</v>
      </c>
      <c r="B56" s="139" t="s">
        <v>159</v>
      </c>
      <c r="C56" s="139"/>
      <c r="D56" s="139"/>
      <c r="E56" s="139"/>
      <c r="F56" s="139"/>
      <c r="G56" s="139"/>
      <c r="H56" s="139">
        <v>1</v>
      </c>
      <c r="I56" s="139">
        <v>1</v>
      </c>
      <c r="J56" s="139">
        <v>1</v>
      </c>
      <c r="K56" s="139">
        <v>1</v>
      </c>
      <c r="L56" s="139">
        <v>1</v>
      </c>
      <c r="M56" s="139">
        <v>1</v>
      </c>
      <c r="N56" s="139">
        <v>1</v>
      </c>
      <c r="O56" s="139">
        <v>1</v>
      </c>
      <c r="P56" s="139">
        <v>1</v>
      </c>
      <c r="Q56" s="139">
        <v>1</v>
      </c>
      <c r="R56" s="139">
        <v>1</v>
      </c>
      <c r="S56" s="139">
        <v>1</v>
      </c>
      <c r="T56" s="139">
        <v>1</v>
      </c>
      <c r="U56" s="139">
        <v>1</v>
      </c>
      <c r="V56" s="139">
        <v>1</v>
      </c>
      <c r="W56" s="139">
        <v>1</v>
      </c>
      <c r="X56" s="139">
        <v>1</v>
      </c>
      <c r="Y56" s="139">
        <v>1</v>
      </c>
      <c r="Z56" s="139">
        <v>1</v>
      </c>
      <c r="AA56" s="139"/>
      <c r="AB56" s="140">
        <f t="shared" si="3"/>
        <v>19</v>
      </c>
      <c r="AC56" s="140">
        <f t="shared" si="4"/>
        <v>0</v>
      </c>
      <c r="AD56" s="139"/>
    </row>
    <row r="57" spans="1:30">
      <c r="A57" s="139" t="s">
        <v>135</v>
      </c>
      <c r="B57" s="139" t="s">
        <v>300</v>
      </c>
      <c r="C57" s="139"/>
      <c r="D57" s="139"/>
      <c r="E57" s="139"/>
      <c r="F57" s="139"/>
      <c r="G57" s="139"/>
      <c r="H57" s="139">
        <v>2</v>
      </c>
      <c r="I57" s="139">
        <v>2</v>
      </c>
      <c r="J57" s="139">
        <v>2</v>
      </c>
      <c r="K57" s="139">
        <v>2</v>
      </c>
      <c r="L57" s="139">
        <v>2</v>
      </c>
      <c r="M57" s="139">
        <v>2</v>
      </c>
      <c r="N57" s="139">
        <v>2</v>
      </c>
      <c r="O57" s="139">
        <v>2</v>
      </c>
      <c r="P57" s="139">
        <v>2</v>
      </c>
      <c r="Q57" s="139">
        <v>2</v>
      </c>
      <c r="R57" s="139">
        <v>2</v>
      </c>
      <c r="S57" s="139">
        <v>2</v>
      </c>
      <c r="T57" s="139">
        <v>2</v>
      </c>
      <c r="U57" s="139">
        <v>2</v>
      </c>
      <c r="V57" s="139">
        <v>2</v>
      </c>
      <c r="W57" s="139">
        <v>2</v>
      </c>
      <c r="X57" s="139">
        <v>2</v>
      </c>
      <c r="Y57" s="139">
        <v>2</v>
      </c>
      <c r="Z57" s="139">
        <v>2</v>
      </c>
      <c r="AA57" s="139"/>
      <c r="AB57" s="140">
        <f t="shared" si="3"/>
        <v>38</v>
      </c>
      <c r="AC57" s="140">
        <f t="shared" si="4"/>
        <v>0</v>
      </c>
      <c r="AD57" s="139"/>
    </row>
    <row r="58" spans="1:30">
      <c r="A58" s="139" t="s">
        <v>137</v>
      </c>
      <c r="B58" s="139" t="s">
        <v>302</v>
      </c>
      <c r="C58" s="139"/>
      <c r="D58" s="139"/>
      <c r="E58" s="139"/>
      <c r="F58" s="139"/>
      <c r="G58" s="139"/>
      <c r="H58" s="139"/>
      <c r="I58" s="139">
        <v>1</v>
      </c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>
        <v>2</v>
      </c>
      <c r="Z58" s="139"/>
      <c r="AA58" s="139"/>
      <c r="AB58" s="140">
        <f t="shared" si="3"/>
        <v>3</v>
      </c>
      <c r="AC58" s="140">
        <f t="shared" si="4"/>
        <v>0</v>
      </c>
      <c r="AD58" s="139"/>
    </row>
    <row r="59" spans="1:30">
      <c r="A59" s="139" t="s">
        <v>138</v>
      </c>
      <c r="B59" s="139" t="s">
        <v>143</v>
      </c>
      <c r="C59" s="139"/>
      <c r="D59" s="139"/>
      <c r="E59" s="139"/>
      <c r="F59" s="139"/>
      <c r="G59" s="139"/>
      <c r="H59" s="139">
        <v>2</v>
      </c>
      <c r="I59" s="139">
        <v>2</v>
      </c>
      <c r="J59" s="139">
        <v>2</v>
      </c>
      <c r="K59" s="139">
        <v>2</v>
      </c>
      <c r="L59" s="139">
        <v>2</v>
      </c>
      <c r="M59" s="139">
        <v>2</v>
      </c>
      <c r="N59" s="139">
        <v>2</v>
      </c>
      <c r="O59" s="139">
        <v>2</v>
      </c>
      <c r="P59" s="139">
        <v>2</v>
      </c>
      <c r="Q59" s="139">
        <v>2</v>
      </c>
      <c r="R59" s="139">
        <v>2</v>
      </c>
      <c r="S59" s="139">
        <v>2</v>
      </c>
      <c r="T59" s="139">
        <v>2</v>
      </c>
      <c r="U59" s="139">
        <v>2</v>
      </c>
      <c r="V59" s="139">
        <v>2</v>
      </c>
      <c r="W59" s="139">
        <v>2</v>
      </c>
      <c r="X59" s="139">
        <v>2</v>
      </c>
      <c r="Y59" s="139">
        <v>2</v>
      </c>
      <c r="Z59" s="139">
        <v>2</v>
      </c>
      <c r="AA59" s="139"/>
      <c r="AB59" s="140">
        <f t="shared" si="3"/>
        <v>38</v>
      </c>
      <c r="AC59" s="140">
        <f t="shared" si="4"/>
        <v>0</v>
      </c>
      <c r="AD59" s="139"/>
    </row>
    <row r="60" spans="1:30">
      <c r="A60" s="139" t="s">
        <v>140</v>
      </c>
      <c r="B60" s="139" t="s">
        <v>141</v>
      </c>
      <c r="C60" s="139"/>
      <c r="D60" s="139"/>
      <c r="E60" s="139"/>
      <c r="F60" s="139"/>
      <c r="G60" s="139"/>
      <c r="H60" s="139">
        <v>2</v>
      </c>
      <c r="I60" s="139">
        <v>2</v>
      </c>
      <c r="J60" s="139">
        <v>2</v>
      </c>
      <c r="K60" s="139">
        <v>2</v>
      </c>
      <c r="L60" s="139">
        <v>2</v>
      </c>
      <c r="M60" s="139">
        <v>2</v>
      </c>
      <c r="N60" s="139">
        <v>2</v>
      </c>
      <c r="O60" s="139">
        <v>2</v>
      </c>
      <c r="P60" s="139">
        <v>2</v>
      </c>
      <c r="Q60" s="139">
        <v>2</v>
      </c>
      <c r="R60" s="139">
        <v>2</v>
      </c>
      <c r="S60" s="139">
        <v>2</v>
      </c>
      <c r="T60" s="139">
        <v>2</v>
      </c>
      <c r="U60" s="139">
        <v>2</v>
      </c>
      <c r="V60" s="139">
        <v>2</v>
      </c>
      <c r="W60" s="139">
        <v>2</v>
      </c>
      <c r="X60" s="139">
        <v>2</v>
      </c>
      <c r="Y60" s="139">
        <v>2</v>
      </c>
      <c r="Z60" s="139">
        <v>2</v>
      </c>
      <c r="AA60" s="139"/>
      <c r="AB60" s="140">
        <f t="shared" si="3"/>
        <v>38</v>
      </c>
      <c r="AC60" s="140">
        <f t="shared" si="4"/>
        <v>0</v>
      </c>
      <c r="AD60" s="139"/>
    </row>
    <row r="61" spans="1:30">
      <c r="A61" s="139" t="s">
        <v>142</v>
      </c>
      <c r="B61" s="139" t="s">
        <v>179</v>
      </c>
      <c r="C61" s="139"/>
      <c r="D61" s="139"/>
      <c r="E61" s="139"/>
      <c r="F61" s="139"/>
      <c r="G61" s="139"/>
      <c r="H61" s="139">
        <v>1</v>
      </c>
      <c r="I61" s="139">
        <v>1</v>
      </c>
      <c r="J61" s="139">
        <v>2</v>
      </c>
      <c r="K61" s="139">
        <v>2</v>
      </c>
      <c r="L61" s="139">
        <v>2</v>
      </c>
      <c r="M61" s="139">
        <v>2</v>
      </c>
      <c r="N61" s="139">
        <v>2</v>
      </c>
      <c r="O61" s="139">
        <v>2</v>
      </c>
      <c r="P61" s="139">
        <v>2</v>
      </c>
      <c r="Q61" s="139">
        <v>2</v>
      </c>
      <c r="R61" s="139">
        <v>2</v>
      </c>
      <c r="S61" s="139">
        <v>2</v>
      </c>
      <c r="T61" s="139">
        <v>2</v>
      </c>
      <c r="U61" s="139">
        <v>2</v>
      </c>
      <c r="V61" s="139">
        <v>2</v>
      </c>
      <c r="W61" s="139">
        <v>2</v>
      </c>
      <c r="X61" s="139">
        <v>2</v>
      </c>
      <c r="Y61" s="139">
        <v>2</v>
      </c>
      <c r="Z61" s="139"/>
      <c r="AA61" s="139"/>
      <c r="AB61" s="140">
        <f t="shared" si="3"/>
        <v>34</v>
      </c>
      <c r="AC61" s="140">
        <f t="shared" si="4"/>
        <v>0</v>
      </c>
      <c r="AD61" s="139"/>
    </row>
    <row r="62" spans="1:30">
      <c r="A62" s="139" t="s">
        <v>144</v>
      </c>
      <c r="B62" s="139" t="s">
        <v>169</v>
      </c>
      <c r="C62" s="139"/>
      <c r="D62" s="139"/>
      <c r="E62" s="139"/>
      <c r="F62" s="139"/>
      <c r="G62" s="139"/>
      <c r="H62" s="139">
        <v>2</v>
      </c>
      <c r="I62" s="139">
        <v>2</v>
      </c>
      <c r="J62" s="139">
        <v>2</v>
      </c>
      <c r="K62" s="139">
        <v>2</v>
      </c>
      <c r="L62" s="139">
        <v>2</v>
      </c>
      <c r="M62" s="139">
        <v>2</v>
      </c>
      <c r="N62" s="139">
        <v>2</v>
      </c>
      <c r="O62" s="139">
        <v>2</v>
      </c>
      <c r="P62" s="139">
        <v>2</v>
      </c>
      <c r="Q62" s="139">
        <v>2</v>
      </c>
      <c r="R62" s="139">
        <v>2</v>
      </c>
      <c r="S62" s="139">
        <v>2</v>
      </c>
      <c r="T62" s="139">
        <v>2</v>
      </c>
      <c r="U62" s="139">
        <v>2</v>
      </c>
      <c r="V62" s="139">
        <v>2</v>
      </c>
      <c r="W62" s="139">
        <v>2</v>
      </c>
      <c r="X62" s="139">
        <v>2</v>
      </c>
      <c r="Y62" s="139">
        <v>2</v>
      </c>
      <c r="Z62" s="139">
        <v>2</v>
      </c>
      <c r="AA62" s="139"/>
      <c r="AB62" s="140">
        <f t="shared" si="3"/>
        <v>38</v>
      </c>
      <c r="AC62" s="140">
        <f t="shared" si="4"/>
        <v>0</v>
      </c>
      <c r="AD62" s="139"/>
    </row>
    <row r="63" spans="1:30">
      <c r="A63" s="139" t="s">
        <v>146</v>
      </c>
      <c r="B63" s="139" t="s">
        <v>161</v>
      </c>
      <c r="C63" s="139"/>
      <c r="D63" s="139"/>
      <c r="E63" s="139"/>
      <c r="F63" s="139"/>
      <c r="G63" s="139"/>
      <c r="H63" s="139">
        <v>2</v>
      </c>
      <c r="I63" s="139">
        <v>2</v>
      </c>
      <c r="J63" s="139">
        <v>2</v>
      </c>
      <c r="K63" s="139">
        <v>2</v>
      </c>
      <c r="L63" s="139">
        <v>2</v>
      </c>
      <c r="M63" s="139">
        <v>2</v>
      </c>
      <c r="N63" s="139">
        <v>2</v>
      </c>
      <c r="O63" s="139">
        <v>2</v>
      </c>
      <c r="P63" s="139">
        <v>2</v>
      </c>
      <c r="Q63" s="139">
        <v>2</v>
      </c>
      <c r="R63" s="139">
        <v>2</v>
      </c>
      <c r="S63" s="139">
        <v>2</v>
      </c>
      <c r="T63" s="139">
        <v>2</v>
      </c>
      <c r="U63" s="139">
        <v>2</v>
      </c>
      <c r="V63" s="139">
        <v>2</v>
      </c>
      <c r="W63" s="139">
        <v>2</v>
      </c>
      <c r="X63" s="139">
        <v>2</v>
      </c>
      <c r="Y63" s="139">
        <v>2</v>
      </c>
      <c r="Z63" s="139"/>
      <c r="AA63" s="139"/>
      <c r="AB63" s="140">
        <f t="shared" si="3"/>
        <v>36</v>
      </c>
      <c r="AC63" s="140">
        <f t="shared" si="4"/>
        <v>0</v>
      </c>
      <c r="AD63" s="139"/>
    </row>
    <row r="64" spans="1:30">
      <c r="A64" s="139" t="s">
        <v>148</v>
      </c>
      <c r="B64" s="139" t="s">
        <v>338</v>
      </c>
      <c r="C64" s="139"/>
      <c r="D64" s="139"/>
      <c r="E64" s="139"/>
      <c r="F64" s="139"/>
      <c r="G64" s="139"/>
      <c r="H64" s="139">
        <v>1</v>
      </c>
      <c r="I64" s="139">
        <v>1</v>
      </c>
      <c r="J64" s="139">
        <v>1</v>
      </c>
      <c r="K64" s="139">
        <v>1</v>
      </c>
      <c r="L64" s="139">
        <v>1</v>
      </c>
      <c r="M64" s="139">
        <v>1</v>
      </c>
      <c r="N64" s="139">
        <v>1</v>
      </c>
      <c r="O64" s="139">
        <v>1</v>
      </c>
      <c r="P64" s="139">
        <v>1</v>
      </c>
      <c r="Q64" s="139">
        <v>1</v>
      </c>
      <c r="R64" s="139">
        <v>1</v>
      </c>
      <c r="S64" s="139">
        <v>1</v>
      </c>
      <c r="T64" s="139">
        <v>1</v>
      </c>
      <c r="U64" s="139">
        <v>1</v>
      </c>
      <c r="V64" s="139">
        <v>1</v>
      </c>
      <c r="W64" s="139">
        <v>1</v>
      </c>
      <c r="X64" s="139">
        <v>1</v>
      </c>
      <c r="Y64" s="139">
        <v>1</v>
      </c>
      <c r="Z64" s="139">
        <v>1</v>
      </c>
      <c r="AA64" s="139">
        <v>1</v>
      </c>
      <c r="AB64" s="140">
        <f t="shared" si="3"/>
        <v>20</v>
      </c>
      <c r="AC64" s="140">
        <f t="shared" si="4"/>
        <v>0</v>
      </c>
      <c r="AD64" s="139"/>
    </row>
    <row r="65" spans="1:30">
      <c r="A65" s="139" t="s">
        <v>150</v>
      </c>
      <c r="B65" s="139" t="s">
        <v>301</v>
      </c>
      <c r="C65" s="139"/>
      <c r="D65" s="139"/>
      <c r="E65" s="139"/>
      <c r="F65" s="139"/>
      <c r="G65" s="139"/>
      <c r="H65" s="139">
        <v>1</v>
      </c>
      <c r="I65" s="139">
        <v>1</v>
      </c>
      <c r="J65" s="139">
        <v>1</v>
      </c>
      <c r="K65" s="139">
        <v>1</v>
      </c>
      <c r="L65" s="139">
        <v>1</v>
      </c>
      <c r="M65" s="139">
        <v>1</v>
      </c>
      <c r="N65" s="139">
        <v>1</v>
      </c>
      <c r="O65" s="139">
        <v>1</v>
      </c>
      <c r="P65" s="139">
        <v>1</v>
      </c>
      <c r="Q65" s="139">
        <v>1</v>
      </c>
      <c r="R65" s="139">
        <v>1</v>
      </c>
      <c r="S65" s="139">
        <v>1</v>
      </c>
      <c r="T65" s="139">
        <v>1</v>
      </c>
      <c r="U65" s="139">
        <v>1</v>
      </c>
      <c r="V65" s="139">
        <v>1</v>
      </c>
      <c r="W65" s="139">
        <v>1</v>
      </c>
      <c r="X65" s="139">
        <v>1</v>
      </c>
      <c r="Y65" s="139">
        <v>1</v>
      </c>
      <c r="Z65" s="139">
        <v>1</v>
      </c>
      <c r="AA65" s="139">
        <v>1</v>
      </c>
      <c r="AB65" s="140">
        <f t="shared" si="3"/>
        <v>20</v>
      </c>
      <c r="AC65" s="140">
        <f t="shared" si="4"/>
        <v>0</v>
      </c>
      <c r="AD65" s="139"/>
    </row>
    <row r="66" spans="1:30">
      <c r="A66" s="139" t="s">
        <v>152</v>
      </c>
      <c r="B66" s="139" t="s">
        <v>339</v>
      </c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>
        <v>2</v>
      </c>
      <c r="Y66" s="139"/>
      <c r="Z66" s="139"/>
      <c r="AA66" s="139"/>
      <c r="AB66" s="140">
        <f t="shared" si="3"/>
        <v>2</v>
      </c>
      <c r="AC66" s="140">
        <f t="shared" si="4"/>
        <v>0</v>
      </c>
      <c r="AD66" s="139"/>
    </row>
    <row r="67" spans="1:30">
      <c r="A67" s="139" t="s">
        <v>154</v>
      </c>
      <c r="B67" s="139" t="s">
        <v>175</v>
      </c>
      <c r="C67" s="139"/>
      <c r="D67" s="139"/>
      <c r="E67" s="139"/>
      <c r="F67" s="139"/>
      <c r="G67" s="139"/>
      <c r="H67" s="139">
        <v>1</v>
      </c>
      <c r="I67" s="139">
        <v>1</v>
      </c>
      <c r="J67" s="139">
        <v>1</v>
      </c>
      <c r="K67" s="139">
        <v>1</v>
      </c>
      <c r="L67" s="139">
        <v>1</v>
      </c>
      <c r="M67" s="139">
        <v>1</v>
      </c>
      <c r="N67" s="139">
        <v>1</v>
      </c>
      <c r="O67" s="139">
        <v>1</v>
      </c>
      <c r="P67" s="139">
        <v>1</v>
      </c>
      <c r="Q67" s="139">
        <v>1</v>
      </c>
      <c r="R67" s="139">
        <v>1</v>
      </c>
      <c r="S67" s="139">
        <v>1</v>
      </c>
      <c r="T67" s="139">
        <v>1</v>
      </c>
      <c r="U67" s="139">
        <v>1</v>
      </c>
      <c r="V67" s="139">
        <v>1</v>
      </c>
      <c r="W67" s="139">
        <v>1</v>
      </c>
      <c r="X67" s="139">
        <v>1</v>
      </c>
      <c r="Y67" s="139">
        <v>1</v>
      </c>
      <c r="Z67" s="139">
        <v>1</v>
      </c>
      <c r="AA67" s="139"/>
      <c r="AB67" s="140">
        <f t="shared" si="3"/>
        <v>19</v>
      </c>
      <c r="AC67" s="140">
        <f t="shared" si="4"/>
        <v>0</v>
      </c>
      <c r="AD67" s="139"/>
    </row>
    <row r="68" spans="1:30">
      <c r="A68" s="139" t="s">
        <v>156</v>
      </c>
      <c r="B68" s="139" t="s">
        <v>340</v>
      </c>
      <c r="C68" s="139"/>
      <c r="D68" s="139"/>
      <c r="E68" s="139"/>
      <c r="F68" s="139"/>
      <c r="G68" s="139"/>
      <c r="H68" s="139">
        <v>1</v>
      </c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>
        <v>2</v>
      </c>
      <c r="AA68" s="139"/>
      <c r="AB68" s="140">
        <f t="shared" si="3"/>
        <v>3</v>
      </c>
      <c r="AC68" s="140">
        <f t="shared" si="4"/>
        <v>0</v>
      </c>
      <c r="AD68" s="139"/>
    </row>
    <row r="69" spans="1:30">
      <c r="A69" s="139" t="s">
        <v>158</v>
      </c>
      <c r="B69" s="139" t="s">
        <v>299</v>
      </c>
      <c r="C69" s="139"/>
      <c r="D69" s="139"/>
      <c r="E69" s="139"/>
      <c r="F69" s="139"/>
      <c r="G69" s="139"/>
      <c r="H69" s="139">
        <v>1</v>
      </c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40">
        <f t="shared" si="3"/>
        <v>1</v>
      </c>
      <c r="AC69" s="140">
        <f t="shared" si="4"/>
        <v>0</v>
      </c>
      <c r="AD69" s="139"/>
    </row>
    <row r="70" spans="1:30">
      <c r="A70" s="139" t="s">
        <v>160</v>
      </c>
      <c r="B70" s="139" t="s">
        <v>341</v>
      </c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>
        <v>2</v>
      </c>
      <c r="Z70" s="139"/>
      <c r="AA70" s="139"/>
      <c r="AB70" s="140">
        <f t="shared" si="3"/>
        <v>2</v>
      </c>
      <c r="AC70" s="140">
        <f t="shared" si="4"/>
        <v>0</v>
      </c>
      <c r="AD70" s="139"/>
    </row>
    <row r="71" spans="1:30">
      <c r="A71" s="139" t="s">
        <v>162</v>
      </c>
      <c r="B71" s="139" t="s">
        <v>305</v>
      </c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>
        <v>2</v>
      </c>
      <c r="Z71" s="139"/>
      <c r="AA71" s="139"/>
      <c r="AB71" s="140">
        <f t="shared" si="3"/>
        <v>2</v>
      </c>
      <c r="AC71" s="140">
        <f t="shared" si="4"/>
        <v>0</v>
      </c>
      <c r="AD71" s="139"/>
    </row>
    <row r="72" spans="1:30">
      <c r="A72" s="139" t="s">
        <v>164</v>
      </c>
      <c r="B72" s="139" t="s">
        <v>191</v>
      </c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>
        <v>3</v>
      </c>
      <c r="AB72" s="140">
        <f t="shared" si="3"/>
        <v>3</v>
      </c>
      <c r="AC72" s="140">
        <f t="shared" si="4"/>
        <v>0</v>
      </c>
      <c r="AD72" s="139"/>
    </row>
    <row r="73" spans="1:29">
      <c r="A73" s="139"/>
      <c r="AB73" s="140"/>
      <c r="AC73" s="140">
        <f t="shared" si="4"/>
        <v>0</v>
      </c>
    </row>
    <row r="74" spans="1:1">
      <c r="A74" s="139"/>
    </row>
    <row r="75" spans="1:28">
      <c r="A75" s="139"/>
      <c r="AB75">
        <f>SUM(AB3:AB74)</f>
        <v>1003</v>
      </c>
    </row>
    <row r="76" spans="1:1">
      <c r="A76" s="139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zoomScale="115" zoomScaleNormal="115" topLeftCell="A6" workbookViewId="0">
      <selection activeCell="A15" sqref="A15:F15"/>
    </sheetView>
  </sheetViews>
  <sheetFormatPr defaultColWidth="8.7" defaultRowHeight="14.25"/>
  <cols>
    <col min="1" max="1" width="5.2" style="30" customWidth="1"/>
    <col min="2" max="2" width="21.1" style="31" customWidth="1"/>
    <col min="3" max="3" width="14.675" style="31" customWidth="1"/>
    <col min="4" max="4" width="9.6" style="31" customWidth="1"/>
    <col min="5" max="5" width="13.475" style="31" customWidth="1"/>
    <col min="6" max="6" width="16.0833333333333" style="28" customWidth="1"/>
    <col min="7" max="7" width="8.7" style="31"/>
    <col min="8" max="8" width="9.375" style="31"/>
    <col min="9" max="10" width="12.625" style="31"/>
    <col min="11" max="16384" width="8.7" style="31"/>
  </cols>
  <sheetData>
    <row r="1" s="28" customFormat="1" ht="40.5" customHeight="1" spans="1:6">
      <c r="A1" s="62" t="s">
        <v>342</v>
      </c>
      <c r="B1" s="62"/>
      <c r="C1" s="62"/>
      <c r="D1" s="62"/>
      <c r="E1" s="62"/>
      <c r="F1" s="62"/>
    </row>
    <row r="2" s="29" customFormat="1" ht="33" customHeight="1" spans="1:6">
      <c r="A2" s="9" t="s">
        <v>1</v>
      </c>
      <c r="B2" s="9" t="s">
        <v>343</v>
      </c>
      <c r="C2" s="33" t="s">
        <v>344</v>
      </c>
      <c r="D2" s="9" t="s">
        <v>345</v>
      </c>
      <c r="E2" s="33" t="s">
        <v>346</v>
      </c>
      <c r="F2" s="9" t="s">
        <v>347</v>
      </c>
    </row>
    <row r="3" s="28" customFormat="1" ht="35" customHeight="1" spans="1:6">
      <c r="A3" s="9">
        <v>1</v>
      </c>
      <c r="B3" s="34" t="s">
        <v>348</v>
      </c>
      <c r="C3" s="35">
        <f>洋房汇总!C3+小高层汇总!C3</f>
        <v>3111.32</v>
      </c>
      <c r="D3" s="35">
        <f t="shared" ref="D3:D13" si="0">E3/C3</f>
        <v>444.60705975</v>
      </c>
      <c r="E3" s="35">
        <f>洋房汇总!E3+小高层汇总!E3</f>
        <v>1383314.83714137</v>
      </c>
      <c r="F3" s="13" t="s">
        <v>349</v>
      </c>
    </row>
    <row r="4" s="28" customFormat="1" ht="32" customHeight="1" spans="1:6">
      <c r="A4" s="9">
        <v>2</v>
      </c>
      <c r="B4" s="34" t="s">
        <v>350</v>
      </c>
      <c r="C4" s="35">
        <f>洋房汇总!C4+小高层汇总!C4</f>
        <v>903.71</v>
      </c>
      <c r="D4" s="35">
        <f t="shared" si="0"/>
        <v>507.28273575</v>
      </c>
      <c r="E4" s="35">
        <f>洋房汇总!E4+小高层汇总!E4</f>
        <v>458436.481124633</v>
      </c>
      <c r="F4" s="13"/>
    </row>
    <row r="5" s="28" customFormat="1" ht="29" customHeight="1" spans="1:6">
      <c r="A5" s="9">
        <v>3</v>
      </c>
      <c r="B5" s="34" t="s">
        <v>351</v>
      </c>
      <c r="C5" s="35">
        <f>小高层汇总!C5</f>
        <v>219.64</v>
      </c>
      <c r="D5" s="35">
        <f t="shared" si="0"/>
        <v>440.99772675</v>
      </c>
      <c r="E5" s="35">
        <f>小高层汇总!E5</f>
        <v>96860.74070337</v>
      </c>
      <c r="F5" s="40"/>
    </row>
    <row r="6" s="28" customFormat="1" ht="31" customHeight="1" spans="1:6">
      <c r="A6" s="9">
        <v>4</v>
      </c>
      <c r="B6" s="34" t="s">
        <v>352</v>
      </c>
      <c r="C6" s="35">
        <f>小高层汇总!C6</f>
        <v>2.16</v>
      </c>
      <c r="D6" s="35">
        <f t="shared" si="0"/>
        <v>362.02428675</v>
      </c>
      <c r="E6" s="35">
        <f>小高层汇总!E6</f>
        <v>781.97245938</v>
      </c>
      <c r="F6" s="40"/>
    </row>
    <row r="7" s="28" customFormat="1" ht="31" customHeight="1" spans="1:6">
      <c r="A7" s="9">
        <v>5</v>
      </c>
      <c r="B7" s="34" t="s">
        <v>353</v>
      </c>
      <c r="C7" s="35">
        <f>洋房汇总!C5+小高层汇总!C7</f>
        <v>26.3</v>
      </c>
      <c r="D7" s="35">
        <f t="shared" si="0"/>
        <v>339.982083</v>
      </c>
      <c r="E7" s="35">
        <f>洋房汇总!E5+小高层汇总!E7</f>
        <v>8941.5287829</v>
      </c>
      <c r="F7" s="40"/>
    </row>
    <row r="8" s="28" customFormat="1" ht="28" customHeight="1" spans="1:6">
      <c r="A8" s="9">
        <v>6</v>
      </c>
      <c r="B8" s="34" t="s">
        <v>354</v>
      </c>
      <c r="C8" s="35">
        <f>洋房汇总!C6</f>
        <v>165.3</v>
      </c>
      <c r="D8" s="35">
        <f t="shared" si="0"/>
        <v>393.452892</v>
      </c>
      <c r="E8" s="35">
        <f>洋房汇总!E6</f>
        <v>65037.7630476</v>
      </c>
      <c r="F8" s="13"/>
    </row>
    <row r="9" s="28" customFormat="1" ht="32" customHeight="1" spans="1:10">
      <c r="A9" s="9">
        <v>7</v>
      </c>
      <c r="B9" s="34" t="s">
        <v>355</v>
      </c>
      <c r="C9" s="35">
        <f>洋房汇总!C7+小高层汇总!C8</f>
        <v>267.2</v>
      </c>
      <c r="D9" s="35">
        <f t="shared" si="0"/>
        <v>297.40749675</v>
      </c>
      <c r="E9" s="35">
        <f>洋房汇总!E7+小高层汇总!E8</f>
        <v>79467.2831316</v>
      </c>
      <c r="F9" s="40"/>
      <c r="G9" s="28"/>
      <c r="H9" s="133"/>
      <c r="I9" s="133"/>
      <c r="J9" s="133"/>
    </row>
    <row r="10" s="28" customFormat="1" ht="33" customHeight="1" spans="1:10">
      <c r="A10" s="9">
        <v>8</v>
      </c>
      <c r="B10" s="34" t="s">
        <v>356</v>
      </c>
      <c r="C10" s="35">
        <f>洋房汇总!C8+小高层汇总!C9</f>
        <v>937.51</v>
      </c>
      <c r="D10" s="35">
        <f t="shared" si="0"/>
        <v>372.89855925</v>
      </c>
      <c r="E10" s="35">
        <f>洋房汇总!E8+小高层汇总!E9</f>
        <v>349596.128282467</v>
      </c>
      <c r="F10" s="40"/>
      <c r="G10" s="28"/>
      <c r="H10" s="133"/>
      <c r="I10" s="133"/>
      <c r="J10" s="133"/>
    </row>
    <row r="11" s="28" customFormat="1" ht="35" customHeight="1" spans="1:6">
      <c r="A11" s="9">
        <v>9</v>
      </c>
      <c r="B11" s="34" t="s">
        <v>357</v>
      </c>
      <c r="C11" s="35">
        <f>洋房汇总!C9+小高层汇总!C10</f>
        <v>3124.23</v>
      </c>
      <c r="D11" s="35">
        <f t="shared" si="0"/>
        <v>301.480158</v>
      </c>
      <c r="E11" s="35">
        <f>洋房汇总!E9+小高层汇总!E10</f>
        <v>941893.35402834</v>
      </c>
      <c r="F11" s="40"/>
    </row>
    <row r="12" s="28" customFormat="1" ht="28" customHeight="1" spans="1:6">
      <c r="A12" s="9">
        <v>10</v>
      </c>
      <c r="B12" s="34" t="s">
        <v>358</v>
      </c>
      <c r="C12" s="35">
        <f>小高层汇总!C11</f>
        <v>14.4</v>
      </c>
      <c r="D12" s="35">
        <f t="shared" si="0"/>
        <v>568.50732225</v>
      </c>
      <c r="E12" s="35">
        <f>小高层汇总!E11</f>
        <v>8186.5054404</v>
      </c>
      <c r="F12" s="13"/>
    </row>
    <row r="13" s="28" customFormat="1" ht="37" customHeight="1" spans="1:9">
      <c r="A13" s="9">
        <v>11</v>
      </c>
      <c r="B13" s="134" t="s">
        <v>359</v>
      </c>
      <c r="C13" s="35">
        <f>小高层汇总!C12</f>
        <v>285.6</v>
      </c>
      <c r="D13" s="35">
        <f t="shared" si="0"/>
        <v>414.54826875</v>
      </c>
      <c r="E13" s="35">
        <f>小高层汇总!E12</f>
        <v>118394.985555</v>
      </c>
      <c r="F13" s="13"/>
      <c r="I13" s="138"/>
    </row>
    <row r="14" s="28" customFormat="1" ht="27" customHeight="1" spans="1:6">
      <c r="A14" s="9">
        <v>12</v>
      </c>
      <c r="B14" s="9" t="s">
        <v>360</v>
      </c>
      <c r="C14" s="35">
        <f>SUM(C3:C13)</f>
        <v>9057.37</v>
      </c>
      <c r="D14" s="39"/>
      <c r="E14" s="135">
        <f>SUM(E3:E13)</f>
        <v>3510911.57969706</v>
      </c>
      <c r="F14" s="40"/>
    </row>
    <row r="15" s="28" customFormat="1" ht="82" customHeight="1" spans="1:6">
      <c r="A15" s="136" t="s">
        <v>361</v>
      </c>
      <c r="B15" s="136"/>
      <c r="C15" s="136"/>
      <c r="D15" s="136"/>
      <c r="E15" s="136"/>
      <c r="F15" s="136"/>
    </row>
    <row r="16" s="31" customFormat="1" spans="1:6">
      <c r="A16" s="27"/>
      <c r="B16" s="38"/>
      <c r="C16" s="42"/>
      <c r="D16" s="42"/>
      <c r="E16" s="42"/>
      <c r="F16" s="28"/>
    </row>
    <row r="17" s="31" customFormat="1" spans="1:6">
      <c r="A17" s="30"/>
      <c r="F17" s="28"/>
    </row>
    <row r="18" s="31" customFormat="1" spans="1:6">
      <c r="A18" s="30"/>
      <c r="F18" s="28"/>
    </row>
    <row r="19" spans="2:2">
      <c r="B19" s="137"/>
    </row>
    <row r="21" s="31" customFormat="1" spans="1:6">
      <c r="A21" s="30"/>
      <c r="B21" s="1"/>
      <c r="F21" s="28"/>
    </row>
    <row r="22" s="31" customFormat="1" spans="1:6">
      <c r="A22" s="30"/>
      <c r="B22" s="1"/>
      <c r="F22" s="28"/>
    </row>
    <row r="23" s="31" customFormat="1" spans="1:6">
      <c r="A23" s="30"/>
      <c r="B23" s="1"/>
      <c r="F23" s="28"/>
    </row>
  </sheetData>
  <autoFilter ref="A2:F15">
    <extLst/>
  </autoFilter>
  <mergeCells count="2">
    <mergeCell ref="A1:F1"/>
    <mergeCell ref="A15:F15"/>
  </mergeCells>
  <printOptions horizontalCentered="1"/>
  <pageMargins left="0.550694444444444" right="0.550694444444444" top="0.786805555555556" bottom="0.786805555555556" header="0.511805555555556" footer="0.511805555555556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8"/>
  <sheetViews>
    <sheetView tabSelected="1" view="pageBreakPreview" zoomScaleNormal="115" workbookViewId="0">
      <selection activeCell="J45" sqref="J45"/>
    </sheetView>
  </sheetViews>
  <sheetFormatPr defaultColWidth="9" defaultRowHeight="14.25"/>
  <cols>
    <col min="1" max="1" width="6.875" style="95" customWidth="1"/>
    <col min="2" max="2" width="6.625" style="95" customWidth="1"/>
    <col min="3" max="3" width="11.5" style="95" customWidth="1"/>
    <col min="4" max="4" width="6.375" style="95" customWidth="1"/>
    <col min="5" max="5" width="10.5" style="95" customWidth="1"/>
    <col min="6" max="6" width="7.625" style="95" customWidth="1"/>
    <col min="7" max="7" width="8.25" style="95" customWidth="1"/>
    <col min="8" max="8" width="9.625" style="95" customWidth="1"/>
    <col min="9" max="9" width="12.375" style="95" customWidth="1"/>
    <col min="10" max="16384" width="9" style="95"/>
  </cols>
  <sheetData>
    <row r="1" s="95" customFormat="1" ht="24.95" customHeight="1" spans="1:9">
      <c r="A1" s="96" t="s">
        <v>362</v>
      </c>
      <c r="B1" s="96"/>
      <c r="C1" s="96"/>
      <c r="D1" s="96"/>
      <c r="E1" s="96"/>
      <c r="F1" s="96"/>
      <c r="G1" s="96"/>
      <c r="H1" s="96"/>
      <c r="I1" s="121"/>
    </row>
    <row r="2" s="95" customFormat="1" ht="24.95" customHeight="1" spans="1:9">
      <c r="A2" s="97" t="s">
        <v>363</v>
      </c>
      <c r="B2" s="98"/>
      <c r="C2" s="98"/>
      <c r="D2" s="98"/>
      <c r="E2" s="98"/>
      <c r="F2" s="99"/>
      <c r="G2" s="100" t="s">
        <v>364</v>
      </c>
      <c r="H2" s="100"/>
      <c r="I2" s="100" t="s">
        <v>365</v>
      </c>
    </row>
    <row r="3" s="95" customFormat="1" ht="24" customHeight="1" spans="1:9">
      <c r="A3" s="101"/>
      <c r="B3" s="101" t="s">
        <v>1</v>
      </c>
      <c r="C3" s="101" t="s">
        <v>366</v>
      </c>
      <c r="D3" s="101" t="s">
        <v>367</v>
      </c>
      <c r="E3" s="101" t="s">
        <v>368</v>
      </c>
      <c r="F3" s="101" t="s">
        <v>369</v>
      </c>
      <c r="G3" s="101" t="s">
        <v>370</v>
      </c>
      <c r="H3" s="101" t="s">
        <v>371</v>
      </c>
      <c r="I3" s="101" t="s">
        <v>372</v>
      </c>
    </row>
    <row r="4" s="95" customFormat="1" ht="24.95" customHeight="1" spans="1:9">
      <c r="A4" s="102" t="s">
        <v>373</v>
      </c>
      <c r="B4" s="103">
        <v>1.1</v>
      </c>
      <c r="C4" s="103" t="s">
        <v>374</v>
      </c>
      <c r="D4" s="103" t="s">
        <v>375</v>
      </c>
      <c r="E4" s="104">
        <v>9.44</v>
      </c>
      <c r="F4" s="104">
        <v>1</v>
      </c>
      <c r="G4" s="104">
        <v>21.1</v>
      </c>
      <c r="H4" s="104">
        <f t="shared" ref="H4:H11" si="0">G4*F4*E4</f>
        <v>199.184</v>
      </c>
      <c r="I4" s="103" t="s">
        <v>376</v>
      </c>
    </row>
    <row r="5" s="95" customFormat="1" ht="24.95" customHeight="1" spans="1:13">
      <c r="A5" s="102"/>
      <c r="B5" s="103">
        <v>1.2</v>
      </c>
      <c r="C5" s="103" t="s">
        <v>377</v>
      </c>
      <c r="D5" s="103" t="s">
        <v>378</v>
      </c>
      <c r="E5" s="104">
        <v>0.9</v>
      </c>
      <c r="F5" s="104">
        <v>1</v>
      </c>
      <c r="G5" s="104">
        <v>82</v>
      </c>
      <c r="H5" s="104">
        <f t="shared" si="0"/>
        <v>73.8</v>
      </c>
      <c r="I5" s="103" t="s">
        <v>379</v>
      </c>
      <c r="K5" s="95">
        <v>0.85</v>
      </c>
      <c r="L5" s="95">
        <v>98</v>
      </c>
      <c r="M5" s="95">
        <f>K5*L5</f>
        <v>83.3</v>
      </c>
    </row>
    <row r="6" s="95" customFormat="1" ht="24.95" customHeight="1" spans="1:9">
      <c r="A6" s="102"/>
      <c r="B6" s="103">
        <v>1.3</v>
      </c>
      <c r="C6" s="103" t="s">
        <v>380</v>
      </c>
      <c r="D6" s="103" t="s">
        <v>381</v>
      </c>
      <c r="E6" s="104">
        <v>0.46</v>
      </c>
      <c r="F6" s="104">
        <v>1</v>
      </c>
      <c r="G6" s="104">
        <v>53</v>
      </c>
      <c r="H6" s="104">
        <f t="shared" si="0"/>
        <v>24.38</v>
      </c>
      <c r="I6" s="103" t="s">
        <v>382</v>
      </c>
    </row>
    <row r="7" s="95" customFormat="1" ht="24.95" customHeight="1" spans="1:9">
      <c r="A7" s="102"/>
      <c r="B7" s="103">
        <v>1.4</v>
      </c>
      <c r="C7" s="103" t="s">
        <v>383</v>
      </c>
      <c r="D7" s="103" t="s">
        <v>384</v>
      </c>
      <c r="E7" s="104">
        <v>3.25</v>
      </c>
      <c r="F7" s="104">
        <v>1</v>
      </c>
      <c r="G7" s="104">
        <v>0.85</v>
      </c>
      <c r="H7" s="104">
        <f t="shared" si="0"/>
        <v>2.7625</v>
      </c>
      <c r="I7" s="103" t="s">
        <v>385</v>
      </c>
    </row>
    <row r="8" s="95" customFormat="1" ht="24.95" customHeight="1" spans="1:9">
      <c r="A8" s="102"/>
      <c r="B8" s="103">
        <v>1.5</v>
      </c>
      <c r="C8" s="103" t="s">
        <v>386</v>
      </c>
      <c r="D8" s="103" t="s">
        <v>384</v>
      </c>
      <c r="E8" s="104">
        <v>0.45</v>
      </c>
      <c r="F8" s="104">
        <v>1</v>
      </c>
      <c r="G8" s="104">
        <v>0.6</v>
      </c>
      <c r="H8" s="104">
        <f t="shared" si="0"/>
        <v>0.27</v>
      </c>
      <c r="I8" s="103" t="s">
        <v>387</v>
      </c>
    </row>
    <row r="9" s="95" customFormat="1" ht="31" customHeight="1" spans="1:9">
      <c r="A9" s="102"/>
      <c r="B9" s="103">
        <v>1.6</v>
      </c>
      <c r="C9" s="103" t="s">
        <v>388</v>
      </c>
      <c r="D9" s="103" t="s">
        <v>389</v>
      </c>
      <c r="E9" s="104">
        <v>0.35</v>
      </c>
      <c r="F9" s="104">
        <v>1</v>
      </c>
      <c r="G9" s="104">
        <v>22.5</v>
      </c>
      <c r="H9" s="104">
        <f t="shared" si="0"/>
        <v>7.875</v>
      </c>
      <c r="I9" s="103" t="s">
        <v>390</v>
      </c>
    </row>
    <row r="10" s="95" customFormat="1" ht="31" customHeight="1" spans="1:9">
      <c r="A10" s="102"/>
      <c r="B10" s="103">
        <v>1.7</v>
      </c>
      <c r="C10" s="103" t="s">
        <v>391</v>
      </c>
      <c r="D10" s="103" t="s">
        <v>389</v>
      </c>
      <c r="E10" s="104">
        <v>0.43</v>
      </c>
      <c r="F10" s="104">
        <v>1</v>
      </c>
      <c r="G10" s="104">
        <v>15</v>
      </c>
      <c r="H10" s="104">
        <f t="shared" si="0"/>
        <v>6.45</v>
      </c>
      <c r="I10" s="103" t="s">
        <v>392</v>
      </c>
    </row>
    <row r="11" s="95" customFormat="1" ht="53" customHeight="1" spans="1:9">
      <c r="A11" s="102"/>
      <c r="B11" s="103">
        <v>1.8</v>
      </c>
      <c r="C11" s="103" t="s">
        <v>393</v>
      </c>
      <c r="D11" s="103" t="s">
        <v>394</v>
      </c>
      <c r="E11" s="104">
        <v>1</v>
      </c>
      <c r="F11" s="104">
        <v>1</v>
      </c>
      <c r="G11" s="104">
        <v>2</v>
      </c>
      <c r="H11" s="104">
        <f t="shared" si="0"/>
        <v>2</v>
      </c>
      <c r="I11" s="103" t="s">
        <v>395</v>
      </c>
    </row>
    <row r="12" s="95" customFormat="1" ht="24.95" customHeight="1" spans="1:9">
      <c r="A12" s="105" t="s">
        <v>396</v>
      </c>
      <c r="B12" s="106"/>
      <c r="C12" s="106"/>
      <c r="D12" s="104">
        <f>(H4+H5+H6+H7+H8+H9+H10+H11)</f>
        <v>316.7215</v>
      </c>
      <c r="E12" s="104"/>
      <c r="F12" s="104"/>
      <c r="G12" s="104"/>
      <c r="H12" s="104"/>
      <c r="I12" s="122"/>
    </row>
    <row r="13" s="95" customFormat="1" ht="24.95" customHeight="1" spans="1:9">
      <c r="A13" s="105" t="s">
        <v>397</v>
      </c>
      <c r="B13" s="106"/>
      <c r="C13" s="106"/>
      <c r="D13" s="104">
        <v>58</v>
      </c>
      <c r="E13" s="104"/>
      <c r="F13" s="104"/>
      <c r="G13" s="104"/>
      <c r="H13" s="104"/>
      <c r="I13" s="122"/>
    </row>
    <row r="14" s="95" customFormat="1" ht="24.95" customHeight="1" spans="1:9">
      <c r="A14" s="105" t="s">
        <v>398</v>
      </c>
      <c r="B14" s="106"/>
      <c r="C14" s="106"/>
      <c r="D14" s="104">
        <f>(D12+D13)*0.05</f>
        <v>18.736075</v>
      </c>
      <c r="E14" s="104"/>
      <c r="F14" s="104"/>
      <c r="G14" s="104"/>
      <c r="H14" s="104"/>
      <c r="I14" s="122"/>
    </row>
    <row r="15" s="95" customFormat="1" ht="24.95" customHeight="1" spans="1:9">
      <c r="A15" s="105" t="s">
        <v>399</v>
      </c>
      <c r="B15" s="106"/>
      <c r="C15" s="106"/>
      <c r="D15" s="104">
        <f>(D12+D13+D14)</f>
        <v>393.457575</v>
      </c>
      <c r="E15" s="104"/>
      <c r="F15" s="104"/>
      <c r="G15" s="104"/>
      <c r="H15" s="104"/>
      <c r="I15" s="122"/>
    </row>
    <row r="16" s="95" customFormat="1" ht="24.95" customHeight="1" spans="1:9">
      <c r="A16" s="105" t="s">
        <v>400</v>
      </c>
      <c r="B16" s="106"/>
      <c r="C16" s="106"/>
      <c r="D16" s="104">
        <f>D15*0.13</f>
        <v>51.14948475</v>
      </c>
      <c r="E16" s="104"/>
      <c r="F16" s="104"/>
      <c r="G16" s="104"/>
      <c r="H16" s="104"/>
      <c r="I16" s="122"/>
    </row>
    <row r="17" s="95" customFormat="1" ht="24.95" customHeight="1" spans="1:9">
      <c r="A17" s="107" t="s">
        <v>401</v>
      </c>
      <c r="B17" s="108"/>
      <c r="C17" s="108"/>
      <c r="D17" s="109">
        <f>(D15+D16)</f>
        <v>444.60705975</v>
      </c>
      <c r="E17" s="109"/>
      <c r="F17" s="109"/>
      <c r="G17" s="109"/>
      <c r="H17" s="109"/>
      <c r="I17" s="123"/>
    </row>
    <row r="18" s="95" customFormat="1" ht="42" customHeight="1" spans="1:9">
      <c r="A18" s="27"/>
      <c r="B18" s="27"/>
      <c r="C18" s="27"/>
      <c r="D18" s="27"/>
      <c r="E18" s="27"/>
      <c r="F18" s="27"/>
      <c r="G18" s="27"/>
      <c r="H18" s="27"/>
      <c r="I18" s="27"/>
    </row>
    <row r="19" s="95" customFormat="1" ht="24.95" customHeight="1" spans="1:9">
      <c r="A19" s="110" t="s">
        <v>402</v>
      </c>
      <c r="B19" s="111"/>
      <c r="C19" s="111"/>
      <c r="D19" s="111"/>
      <c r="E19" s="111"/>
      <c r="F19" s="112"/>
      <c r="G19" s="100" t="s">
        <v>364</v>
      </c>
      <c r="H19" s="100"/>
      <c r="I19" s="100" t="s">
        <v>403</v>
      </c>
    </row>
    <row r="20" s="95" customFormat="1" ht="27" customHeight="1" spans="1:9">
      <c r="A20" s="113"/>
      <c r="B20" s="101" t="s">
        <v>1</v>
      </c>
      <c r="C20" s="101" t="s">
        <v>366</v>
      </c>
      <c r="D20" s="101" t="s">
        <v>367</v>
      </c>
      <c r="E20" s="101" t="s">
        <v>368</v>
      </c>
      <c r="F20" s="101" t="s">
        <v>369</v>
      </c>
      <c r="G20" s="101" t="s">
        <v>370</v>
      </c>
      <c r="H20" s="101" t="s">
        <v>371</v>
      </c>
      <c r="I20" s="124" t="s">
        <v>372</v>
      </c>
    </row>
    <row r="21" s="95" customFormat="1" ht="24.95" customHeight="1" spans="1:9">
      <c r="A21" s="102" t="s">
        <v>373</v>
      </c>
      <c r="B21" s="103">
        <v>1.1</v>
      </c>
      <c r="C21" s="103" t="s">
        <v>374</v>
      </c>
      <c r="D21" s="103" t="s">
        <v>375</v>
      </c>
      <c r="E21" s="104">
        <v>9.68</v>
      </c>
      <c r="F21" s="104">
        <v>1</v>
      </c>
      <c r="G21" s="104">
        <v>21.1</v>
      </c>
      <c r="H21" s="104">
        <f t="shared" ref="H21:H28" si="1">G21*F21*E21</f>
        <v>204.248</v>
      </c>
      <c r="I21" s="103" t="s">
        <v>376</v>
      </c>
    </row>
    <row r="22" s="95" customFormat="1" ht="24.95" customHeight="1" spans="1:9">
      <c r="A22" s="102"/>
      <c r="B22" s="103">
        <v>1.2</v>
      </c>
      <c r="C22" s="103" t="s">
        <v>377</v>
      </c>
      <c r="D22" s="103" t="s">
        <v>378</v>
      </c>
      <c r="E22" s="104">
        <v>0.9</v>
      </c>
      <c r="F22" s="104">
        <v>1</v>
      </c>
      <c r="G22" s="104">
        <v>94</v>
      </c>
      <c r="H22" s="104">
        <f t="shared" si="1"/>
        <v>84.6</v>
      </c>
      <c r="I22" s="103" t="s">
        <v>379</v>
      </c>
    </row>
    <row r="23" s="95" customFormat="1" ht="24.95" customHeight="1" spans="1:9">
      <c r="A23" s="102"/>
      <c r="B23" s="103">
        <v>1.3</v>
      </c>
      <c r="C23" s="103" t="s">
        <v>380</v>
      </c>
      <c r="D23" s="103" t="s">
        <v>381</v>
      </c>
      <c r="E23" s="104">
        <v>0.94</v>
      </c>
      <c r="F23" s="104">
        <v>1</v>
      </c>
      <c r="G23" s="104">
        <v>65</v>
      </c>
      <c r="H23" s="104">
        <f t="shared" si="1"/>
        <v>61.1</v>
      </c>
      <c r="I23" s="103" t="s">
        <v>382</v>
      </c>
    </row>
    <row r="24" s="95" customFormat="1" ht="24.95" customHeight="1" spans="1:9">
      <c r="A24" s="102"/>
      <c r="B24" s="103">
        <v>1.4</v>
      </c>
      <c r="C24" s="103" t="s">
        <v>383</v>
      </c>
      <c r="D24" s="103" t="s">
        <v>384</v>
      </c>
      <c r="E24" s="104">
        <v>3.85</v>
      </c>
      <c r="F24" s="104">
        <v>1</v>
      </c>
      <c r="G24" s="104">
        <v>0.85</v>
      </c>
      <c r="H24" s="104">
        <f t="shared" si="1"/>
        <v>3.2725</v>
      </c>
      <c r="I24" s="103" t="s">
        <v>385</v>
      </c>
    </row>
    <row r="25" s="95" customFormat="1" ht="24.95" customHeight="1" spans="1:9">
      <c r="A25" s="102"/>
      <c r="B25" s="103">
        <v>1.5</v>
      </c>
      <c r="C25" s="103" t="s">
        <v>386</v>
      </c>
      <c r="D25" s="103" t="s">
        <v>384</v>
      </c>
      <c r="E25" s="104">
        <v>0.45</v>
      </c>
      <c r="F25" s="104">
        <v>1</v>
      </c>
      <c r="G25" s="104">
        <v>0.6</v>
      </c>
      <c r="H25" s="104">
        <f t="shared" si="1"/>
        <v>0.27</v>
      </c>
      <c r="I25" s="103" t="s">
        <v>387</v>
      </c>
    </row>
    <row r="26" s="95" customFormat="1" ht="33" customHeight="1" spans="1:9">
      <c r="A26" s="102"/>
      <c r="B26" s="103">
        <v>1.6</v>
      </c>
      <c r="C26" s="103" t="s">
        <v>388</v>
      </c>
      <c r="D26" s="103" t="s">
        <v>389</v>
      </c>
      <c r="E26" s="104">
        <v>0.35</v>
      </c>
      <c r="F26" s="104">
        <v>1</v>
      </c>
      <c r="G26" s="104">
        <v>22.5</v>
      </c>
      <c r="H26" s="104">
        <f t="shared" si="1"/>
        <v>7.875</v>
      </c>
      <c r="I26" s="103" t="s">
        <v>390</v>
      </c>
    </row>
    <row r="27" s="95" customFormat="1" ht="29" customHeight="1" spans="1:9">
      <c r="A27" s="102"/>
      <c r="B27" s="103">
        <v>1.7</v>
      </c>
      <c r="C27" s="103" t="s">
        <v>391</v>
      </c>
      <c r="D27" s="103" t="s">
        <v>389</v>
      </c>
      <c r="E27" s="104">
        <v>0.43</v>
      </c>
      <c r="F27" s="104">
        <v>1</v>
      </c>
      <c r="G27" s="104">
        <v>15</v>
      </c>
      <c r="H27" s="104">
        <f t="shared" si="1"/>
        <v>6.45</v>
      </c>
      <c r="I27" s="103" t="s">
        <v>392</v>
      </c>
    </row>
    <row r="28" s="95" customFormat="1" ht="40" customHeight="1" spans="1:9">
      <c r="A28" s="102"/>
      <c r="B28" s="103">
        <v>1.8</v>
      </c>
      <c r="C28" s="103" t="s">
        <v>393</v>
      </c>
      <c r="D28" s="103" t="s">
        <v>394</v>
      </c>
      <c r="E28" s="104">
        <v>1</v>
      </c>
      <c r="F28" s="104">
        <v>1</v>
      </c>
      <c r="G28" s="104">
        <v>2</v>
      </c>
      <c r="H28" s="104">
        <f t="shared" si="1"/>
        <v>2</v>
      </c>
      <c r="I28" s="103" t="s">
        <v>404</v>
      </c>
    </row>
    <row r="29" s="95" customFormat="1" ht="24.95" customHeight="1" spans="1:9">
      <c r="A29" s="105" t="s">
        <v>396</v>
      </c>
      <c r="B29" s="106"/>
      <c r="C29" s="106"/>
      <c r="D29" s="104">
        <f>(H28+H27+H26+H24+H23+H22+H21)</f>
        <v>369.5455</v>
      </c>
      <c r="E29" s="104"/>
      <c r="F29" s="104"/>
      <c r="G29" s="104"/>
      <c r="H29" s="104"/>
      <c r="I29" s="104"/>
    </row>
    <row r="30" s="95" customFormat="1" ht="24.95" customHeight="1" spans="1:9">
      <c r="A30" s="105" t="s">
        <v>397</v>
      </c>
      <c r="B30" s="106"/>
      <c r="C30" s="106"/>
      <c r="D30" s="104">
        <v>58</v>
      </c>
      <c r="E30" s="104"/>
      <c r="F30" s="104"/>
      <c r="G30" s="104"/>
      <c r="H30" s="104"/>
      <c r="I30" s="104"/>
    </row>
    <row r="31" s="95" customFormat="1" ht="24.95" customHeight="1" spans="1:9">
      <c r="A31" s="105" t="s">
        <v>405</v>
      </c>
      <c r="B31" s="106"/>
      <c r="C31" s="106"/>
      <c r="D31" s="104">
        <f>(D30+D29)*0.05</f>
        <v>21.377275</v>
      </c>
      <c r="E31" s="104"/>
      <c r="F31" s="104"/>
      <c r="G31" s="104"/>
      <c r="H31" s="104"/>
      <c r="I31" s="104"/>
    </row>
    <row r="32" s="95" customFormat="1" ht="24.95" customHeight="1" spans="1:9">
      <c r="A32" s="105" t="s">
        <v>399</v>
      </c>
      <c r="B32" s="106"/>
      <c r="C32" s="106"/>
      <c r="D32" s="104">
        <f>(D31+D30+D29)</f>
        <v>448.922775</v>
      </c>
      <c r="E32" s="104"/>
      <c r="F32" s="104"/>
      <c r="G32" s="104"/>
      <c r="H32" s="104"/>
      <c r="I32" s="104"/>
    </row>
    <row r="33" s="95" customFormat="1" ht="24.95" customHeight="1" spans="1:9">
      <c r="A33" s="105" t="s">
        <v>406</v>
      </c>
      <c r="B33" s="106"/>
      <c r="C33" s="106"/>
      <c r="D33" s="104">
        <f>D32*0.13</f>
        <v>58.35996075</v>
      </c>
      <c r="E33" s="104"/>
      <c r="F33" s="104"/>
      <c r="G33" s="104"/>
      <c r="H33" s="104"/>
      <c r="I33" s="104"/>
    </row>
    <row r="34" s="95" customFormat="1" ht="24.95" customHeight="1" spans="1:9">
      <c r="A34" s="107" t="s">
        <v>401</v>
      </c>
      <c r="B34" s="108"/>
      <c r="C34" s="108"/>
      <c r="D34" s="114">
        <f>D33+D32</f>
        <v>507.28273575</v>
      </c>
      <c r="E34" s="114"/>
      <c r="F34" s="114"/>
      <c r="G34" s="114"/>
      <c r="H34" s="114"/>
      <c r="I34" s="114"/>
    </row>
    <row r="35" s="95" customFormat="1" ht="51" customHeight="1" spans="1:9">
      <c r="A35" s="27"/>
      <c r="B35" s="27"/>
      <c r="C35" s="27"/>
      <c r="D35" s="27"/>
      <c r="E35" s="27"/>
      <c r="F35" s="27"/>
      <c r="G35" s="27"/>
      <c r="H35" s="27"/>
      <c r="I35" s="27"/>
    </row>
    <row r="36" s="95" customFormat="1" ht="24.95" customHeight="1" spans="1:9">
      <c r="A36" s="115" t="s">
        <v>407</v>
      </c>
      <c r="B36" s="115"/>
      <c r="C36" s="115"/>
      <c r="D36" s="115"/>
      <c r="E36" s="115"/>
      <c r="F36" s="115"/>
      <c r="G36" s="116" t="s">
        <v>364</v>
      </c>
      <c r="H36" s="116"/>
      <c r="I36" s="116" t="s">
        <v>403</v>
      </c>
    </row>
    <row r="37" s="95" customFormat="1" ht="28" customHeight="1" spans="1:9">
      <c r="A37" s="113"/>
      <c r="B37" s="101" t="s">
        <v>1</v>
      </c>
      <c r="C37" s="101" t="s">
        <v>366</v>
      </c>
      <c r="D37" s="101" t="s">
        <v>367</v>
      </c>
      <c r="E37" s="101" t="s">
        <v>368</v>
      </c>
      <c r="F37" s="101" t="s">
        <v>369</v>
      </c>
      <c r="G37" s="101" t="s">
        <v>370</v>
      </c>
      <c r="H37" s="101" t="s">
        <v>371</v>
      </c>
      <c r="I37" s="124" t="s">
        <v>372</v>
      </c>
    </row>
    <row r="38" s="95" customFormat="1" ht="24.95" customHeight="1" spans="1:9">
      <c r="A38" s="102" t="s">
        <v>373</v>
      </c>
      <c r="B38" s="103">
        <v>1.1</v>
      </c>
      <c r="C38" s="103" t="s">
        <v>408</v>
      </c>
      <c r="D38" s="116" t="s">
        <v>375</v>
      </c>
      <c r="E38" s="104">
        <v>8.71</v>
      </c>
      <c r="F38" s="104">
        <v>1</v>
      </c>
      <c r="G38" s="104">
        <v>20</v>
      </c>
      <c r="H38" s="104">
        <f t="shared" ref="H38:H45" si="2">G38*F38*E38</f>
        <v>174.2</v>
      </c>
      <c r="I38" s="125" t="s">
        <v>376</v>
      </c>
    </row>
    <row r="39" s="95" customFormat="1" ht="36" customHeight="1" spans="1:9">
      <c r="A39" s="102"/>
      <c r="B39" s="103">
        <v>1.2</v>
      </c>
      <c r="C39" s="103" t="s">
        <v>377</v>
      </c>
      <c r="D39" s="116" t="s">
        <v>378</v>
      </c>
      <c r="E39" s="104">
        <v>0.9</v>
      </c>
      <c r="F39" s="104">
        <v>1</v>
      </c>
      <c r="G39" s="104">
        <v>82</v>
      </c>
      <c r="H39" s="104">
        <f t="shared" si="2"/>
        <v>73.8</v>
      </c>
      <c r="I39" s="125" t="s">
        <v>379</v>
      </c>
    </row>
    <row r="40" s="95" customFormat="1" ht="24.95" customHeight="1" spans="1:9">
      <c r="A40" s="102"/>
      <c r="B40" s="103">
        <v>1.3</v>
      </c>
      <c r="C40" s="103" t="s">
        <v>380</v>
      </c>
      <c r="D40" s="116" t="s">
        <v>381</v>
      </c>
      <c r="E40" s="104">
        <v>0.46</v>
      </c>
      <c r="F40" s="104">
        <v>1.9</v>
      </c>
      <c r="G40" s="104">
        <v>53</v>
      </c>
      <c r="H40" s="104">
        <f t="shared" si="2"/>
        <v>46.322</v>
      </c>
      <c r="I40" s="125" t="s">
        <v>382</v>
      </c>
    </row>
    <row r="41" s="95" customFormat="1" ht="24.95" customHeight="1" spans="1:9">
      <c r="A41" s="102"/>
      <c r="B41" s="103">
        <v>1.4</v>
      </c>
      <c r="C41" s="103" t="s">
        <v>383</v>
      </c>
      <c r="D41" s="116" t="s">
        <v>384</v>
      </c>
      <c r="E41" s="104">
        <v>3.25</v>
      </c>
      <c r="F41" s="104">
        <v>1</v>
      </c>
      <c r="G41" s="104">
        <v>0.85</v>
      </c>
      <c r="H41" s="104">
        <f t="shared" si="2"/>
        <v>2.7625</v>
      </c>
      <c r="I41" s="125" t="s">
        <v>385</v>
      </c>
    </row>
    <row r="42" s="95" customFormat="1" ht="24.95" customHeight="1" spans="1:9">
      <c r="A42" s="102"/>
      <c r="B42" s="103">
        <v>1.5</v>
      </c>
      <c r="C42" s="103" t="s">
        <v>386</v>
      </c>
      <c r="D42" s="116" t="s">
        <v>384</v>
      </c>
      <c r="E42" s="104">
        <v>0.45</v>
      </c>
      <c r="F42" s="104">
        <v>1</v>
      </c>
      <c r="G42" s="104">
        <v>0.6</v>
      </c>
      <c r="H42" s="104">
        <f t="shared" si="2"/>
        <v>0.27</v>
      </c>
      <c r="I42" s="125" t="s">
        <v>387</v>
      </c>
    </row>
    <row r="43" s="95" customFormat="1" ht="33" customHeight="1" spans="1:9">
      <c r="A43" s="102"/>
      <c r="B43" s="103">
        <v>1.6</v>
      </c>
      <c r="C43" s="103" t="s">
        <v>388</v>
      </c>
      <c r="D43" s="116" t="s">
        <v>389</v>
      </c>
      <c r="E43" s="104">
        <v>0.35</v>
      </c>
      <c r="F43" s="104">
        <v>1</v>
      </c>
      <c r="G43" s="104">
        <v>22.5</v>
      </c>
      <c r="H43" s="104">
        <f t="shared" si="2"/>
        <v>7.875</v>
      </c>
      <c r="I43" s="125" t="s">
        <v>390</v>
      </c>
    </row>
    <row r="44" s="95" customFormat="1" ht="33" customHeight="1" spans="1:9">
      <c r="A44" s="102"/>
      <c r="B44" s="103">
        <v>1.7</v>
      </c>
      <c r="C44" s="103" t="s">
        <v>391</v>
      </c>
      <c r="D44" s="116" t="s">
        <v>389</v>
      </c>
      <c r="E44" s="104">
        <v>0.43</v>
      </c>
      <c r="F44" s="104">
        <v>1</v>
      </c>
      <c r="G44" s="104">
        <v>15</v>
      </c>
      <c r="H44" s="104">
        <f t="shared" si="2"/>
        <v>6.45</v>
      </c>
      <c r="I44" s="125" t="s">
        <v>392</v>
      </c>
    </row>
    <row r="45" s="95" customFormat="1" ht="51" customHeight="1" spans="1:9">
      <c r="A45" s="102"/>
      <c r="B45" s="103">
        <v>1.8</v>
      </c>
      <c r="C45" s="103" t="s">
        <v>393</v>
      </c>
      <c r="D45" s="116" t="s">
        <v>394</v>
      </c>
      <c r="E45" s="104">
        <v>1</v>
      </c>
      <c r="F45" s="104">
        <v>1</v>
      </c>
      <c r="G45" s="104">
        <v>2</v>
      </c>
      <c r="H45" s="104">
        <f t="shared" si="2"/>
        <v>2</v>
      </c>
      <c r="I45" s="125" t="s">
        <v>404</v>
      </c>
    </row>
    <row r="46" s="95" customFormat="1" ht="24.95" customHeight="1" spans="1:9">
      <c r="A46" s="105" t="s">
        <v>396</v>
      </c>
      <c r="B46" s="106"/>
      <c r="C46" s="106"/>
      <c r="D46" s="104">
        <f>(H38+H39+H40+H41+H42+H43+H44+H45)</f>
        <v>313.6795</v>
      </c>
      <c r="E46" s="104"/>
      <c r="F46" s="104"/>
      <c r="G46" s="104"/>
      <c r="H46" s="104"/>
      <c r="I46" s="126"/>
    </row>
    <row r="47" s="95" customFormat="1" ht="24.95" customHeight="1" spans="1:9">
      <c r="A47" s="105" t="s">
        <v>397</v>
      </c>
      <c r="B47" s="106"/>
      <c r="C47" s="106"/>
      <c r="D47" s="104">
        <v>58</v>
      </c>
      <c r="E47" s="104"/>
      <c r="F47" s="104"/>
      <c r="G47" s="104"/>
      <c r="H47" s="104"/>
      <c r="I47" s="126"/>
    </row>
    <row r="48" s="95" customFormat="1" ht="24.95" customHeight="1" spans="1:9">
      <c r="A48" s="105" t="s">
        <v>409</v>
      </c>
      <c r="B48" s="106"/>
      <c r="C48" s="106"/>
      <c r="D48" s="104">
        <f>(D46+D47)*0.05</f>
        <v>18.583975</v>
      </c>
      <c r="E48" s="104"/>
      <c r="F48" s="104"/>
      <c r="G48" s="104"/>
      <c r="H48" s="104"/>
      <c r="I48" s="126"/>
    </row>
    <row r="49" s="95" customFormat="1" ht="24.95" customHeight="1" spans="1:9">
      <c r="A49" s="105" t="s">
        <v>399</v>
      </c>
      <c r="B49" s="106"/>
      <c r="C49" s="106"/>
      <c r="D49" s="104">
        <f>D46+D47+D48</f>
        <v>390.263475</v>
      </c>
      <c r="E49" s="104"/>
      <c r="F49" s="104"/>
      <c r="G49" s="104"/>
      <c r="H49" s="104"/>
      <c r="I49" s="126"/>
    </row>
    <row r="50" s="95" customFormat="1" ht="24.95" customHeight="1" spans="1:9">
      <c r="A50" s="105" t="s">
        <v>410</v>
      </c>
      <c r="B50" s="106"/>
      <c r="C50" s="106"/>
      <c r="D50" s="104">
        <f>D49*0.13</f>
        <v>50.73425175</v>
      </c>
      <c r="E50" s="104"/>
      <c r="F50" s="104"/>
      <c r="G50" s="104"/>
      <c r="H50" s="104"/>
      <c r="I50" s="126"/>
    </row>
    <row r="51" s="95" customFormat="1" ht="24.95" customHeight="1" spans="1:9">
      <c r="A51" s="105" t="s">
        <v>401</v>
      </c>
      <c r="B51" s="106"/>
      <c r="C51" s="106"/>
      <c r="D51" s="104">
        <f>D49+D50</f>
        <v>440.99772675</v>
      </c>
      <c r="E51" s="104"/>
      <c r="F51" s="104"/>
      <c r="G51" s="104"/>
      <c r="H51" s="104"/>
      <c r="I51" s="126"/>
    </row>
    <row r="52" s="95" customFormat="1" ht="45" customHeight="1" spans="1:9">
      <c r="A52" s="27"/>
      <c r="B52" s="27"/>
      <c r="C52" s="27"/>
      <c r="D52" s="27"/>
      <c r="E52" s="27"/>
      <c r="F52" s="27"/>
      <c r="G52" s="27"/>
      <c r="H52" s="27"/>
      <c r="I52" s="27"/>
    </row>
    <row r="53" s="95" customFormat="1" ht="24.95" customHeight="1" spans="1:9">
      <c r="A53" s="117" t="s">
        <v>411</v>
      </c>
      <c r="B53" s="118"/>
      <c r="C53" s="118"/>
      <c r="D53" s="118"/>
      <c r="E53" s="118"/>
      <c r="F53" s="118"/>
      <c r="G53" s="119" t="s">
        <v>364</v>
      </c>
      <c r="H53" s="119"/>
      <c r="I53" s="127" t="s">
        <v>403</v>
      </c>
    </row>
    <row r="54" s="95" customFormat="1" ht="30" customHeight="1" spans="1:9">
      <c r="A54" s="120"/>
      <c r="B54" s="120" t="s">
        <v>1</v>
      </c>
      <c r="C54" s="120" t="s">
        <v>366</v>
      </c>
      <c r="D54" s="120" t="s">
        <v>367</v>
      </c>
      <c r="E54" s="120" t="s">
        <v>368</v>
      </c>
      <c r="F54" s="120" t="s">
        <v>369</v>
      </c>
      <c r="G54" s="120" t="s">
        <v>370</v>
      </c>
      <c r="H54" s="120" t="s">
        <v>371</v>
      </c>
      <c r="I54" s="120" t="s">
        <v>372</v>
      </c>
    </row>
    <row r="55" s="95" customFormat="1" ht="24.95" customHeight="1" spans="1:9">
      <c r="A55" s="102" t="s">
        <v>373</v>
      </c>
      <c r="B55" s="103">
        <v>1.1</v>
      </c>
      <c r="C55" s="103" t="s">
        <v>412</v>
      </c>
      <c r="D55" s="103" t="s">
        <v>375</v>
      </c>
      <c r="E55" s="104">
        <v>9.72</v>
      </c>
      <c r="F55" s="104">
        <v>1</v>
      </c>
      <c r="G55" s="104">
        <v>11</v>
      </c>
      <c r="H55" s="104">
        <f t="shared" ref="H55:H62" si="3">G55*F55*E55</f>
        <v>106.92</v>
      </c>
      <c r="I55" s="125" t="s">
        <v>413</v>
      </c>
    </row>
    <row r="56" s="95" customFormat="1" ht="24.95" customHeight="1" spans="1:9">
      <c r="A56" s="102"/>
      <c r="B56" s="103">
        <v>1.2</v>
      </c>
      <c r="C56" s="103" t="s">
        <v>414</v>
      </c>
      <c r="D56" s="103" t="s">
        <v>378</v>
      </c>
      <c r="E56" s="104">
        <v>0.9</v>
      </c>
      <c r="F56" s="104">
        <v>1</v>
      </c>
      <c r="G56" s="104">
        <v>92</v>
      </c>
      <c r="H56" s="104">
        <f t="shared" si="3"/>
        <v>82.8</v>
      </c>
      <c r="I56" s="125" t="s">
        <v>379</v>
      </c>
    </row>
    <row r="57" s="95" customFormat="1" ht="24.95" customHeight="1" spans="1:9">
      <c r="A57" s="102"/>
      <c r="B57" s="103">
        <v>1.3</v>
      </c>
      <c r="C57" s="103" t="s">
        <v>380</v>
      </c>
      <c r="D57" s="103" t="s">
        <v>381</v>
      </c>
      <c r="E57" s="104">
        <v>0.42</v>
      </c>
      <c r="F57" s="104">
        <v>1</v>
      </c>
      <c r="G57" s="104">
        <v>55</v>
      </c>
      <c r="H57" s="104">
        <f t="shared" si="3"/>
        <v>23.1</v>
      </c>
      <c r="I57" s="125" t="s">
        <v>382</v>
      </c>
    </row>
    <row r="58" s="95" customFormat="1" ht="24.95" customHeight="1" spans="1:9">
      <c r="A58" s="102"/>
      <c r="B58" s="103">
        <v>1.4</v>
      </c>
      <c r="C58" s="103" t="s">
        <v>383</v>
      </c>
      <c r="D58" s="103" t="s">
        <v>384</v>
      </c>
      <c r="E58" s="104">
        <v>3.77</v>
      </c>
      <c r="F58" s="104">
        <v>1</v>
      </c>
      <c r="G58" s="104">
        <v>0.85</v>
      </c>
      <c r="H58" s="104">
        <f t="shared" si="3"/>
        <v>3.2045</v>
      </c>
      <c r="I58" s="125" t="s">
        <v>385</v>
      </c>
    </row>
    <row r="59" s="95" customFormat="1" ht="24.95" customHeight="1" spans="1:9">
      <c r="A59" s="102"/>
      <c r="B59" s="103">
        <v>1.5</v>
      </c>
      <c r="C59" s="103" t="s">
        <v>386</v>
      </c>
      <c r="D59" s="103" t="s">
        <v>384</v>
      </c>
      <c r="E59" s="104">
        <v>0.45</v>
      </c>
      <c r="F59" s="104">
        <v>1</v>
      </c>
      <c r="G59" s="104">
        <v>0.6</v>
      </c>
      <c r="H59" s="104">
        <f t="shared" si="3"/>
        <v>0.27</v>
      </c>
      <c r="I59" s="125" t="s">
        <v>387</v>
      </c>
    </row>
    <row r="60" s="95" customFormat="1" ht="33" customHeight="1" spans="1:9">
      <c r="A60" s="102"/>
      <c r="B60" s="103">
        <v>1.6</v>
      </c>
      <c r="C60" s="103" t="s">
        <v>388</v>
      </c>
      <c r="D60" s="103" t="s">
        <v>389</v>
      </c>
      <c r="E60" s="104">
        <v>0.35</v>
      </c>
      <c r="F60" s="104">
        <v>1</v>
      </c>
      <c r="G60" s="104">
        <v>22.5</v>
      </c>
      <c r="H60" s="104">
        <f t="shared" si="3"/>
        <v>7.875</v>
      </c>
      <c r="I60" s="125" t="s">
        <v>390</v>
      </c>
    </row>
    <row r="61" s="95" customFormat="1" ht="33" customHeight="1" spans="1:9">
      <c r="A61" s="102"/>
      <c r="B61" s="103">
        <v>1.7</v>
      </c>
      <c r="C61" s="103" t="s">
        <v>391</v>
      </c>
      <c r="D61" s="103" t="s">
        <v>389</v>
      </c>
      <c r="E61" s="104">
        <v>0.43</v>
      </c>
      <c r="F61" s="104">
        <v>1</v>
      </c>
      <c r="G61" s="104">
        <v>15</v>
      </c>
      <c r="H61" s="104">
        <f t="shared" si="3"/>
        <v>6.45</v>
      </c>
      <c r="I61" s="125" t="s">
        <v>392</v>
      </c>
    </row>
    <row r="62" s="95" customFormat="1" ht="29" customHeight="1" spans="1:9">
      <c r="A62" s="102"/>
      <c r="B62" s="103">
        <v>1.8</v>
      </c>
      <c r="C62" s="103" t="s">
        <v>393</v>
      </c>
      <c r="D62" s="103" t="s">
        <v>394</v>
      </c>
      <c r="E62" s="104">
        <v>1</v>
      </c>
      <c r="F62" s="104">
        <v>1</v>
      </c>
      <c r="G62" s="104">
        <v>26.5</v>
      </c>
      <c r="H62" s="104">
        <f t="shared" si="3"/>
        <v>26.5</v>
      </c>
      <c r="I62" s="125" t="s">
        <v>415</v>
      </c>
    </row>
    <row r="63" s="95" customFormat="1" ht="24.95" customHeight="1" spans="1:9">
      <c r="A63" s="105" t="s">
        <v>396</v>
      </c>
      <c r="B63" s="106"/>
      <c r="C63" s="106"/>
      <c r="D63" s="104">
        <f>(H55+H56+H57+H58+H59+H60+H61+H62)</f>
        <v>257.1195</v>
      </c>
      <c r="E63" s="104"/>
      <c r="F63" s="104"/>
      <c r="G63" s="104"/>
      <c r="H63" s="104"/>
      <c r="I63" s="126"/>
    </row>
    <row r="64" s="95" customFormat="1" ht="24.95" customHeight="1" spans="1:9">
      <c r="A64" s="105" t="s">
        <v>397</v>
      </c>
      <c r="B64" s="106"/>
      <c r="C64" s="106"/>
      <c r="D64" s="104">
        <v>48</v>
      </c>
      <c r="E64" s="104"/>
      <c r="F64" s="104"/>
      <c r="G64" s="104"/>
      <c r="H64" s="104"/>
      <c r="I64" s="126"/>
    </row>
    <row r="65" s="95" customFormat="1" ht="24.95" customHeight="1" spans="1:9">
      <c r="A65" s="105" t="s">
        <v>405</v>
      </c>
      <c r="B65" s="106"/>
      <c r="C65" s="106"/>
      <c r="D65" s="104">
        <f>(D63+D64)*0.05</f>
        <v>15.255975</v>
      </c>
      <c r="E65" s="104"/>
      <c r="F65" s="104"/>
      <c r="G65" s="104"/>
      <c r="H65" s="104"/>
      <c r="I65" s="126"/>
    </row>
    <row r="66" s="95" customFormat="1" ht="24.95" customHeight="1" spans="1:9">
      <c r="A66" s="105" t="s">
        <v>399</v>
      </c>
      <c r="B66" s="106"/>
      <c r="C66" s="106"/>
      <c r="D66" s="104">
        <f>(D63+D64+D65)</f>
        <v>320.375475</v>
      </c>
      <c r="E66" s="104"/>
      <c r="F66" s="104"/>
      <c r="G66" s="104"/>
      <c r="H66" s="104"/>
      <c r="I66" s="126"/>
    </row>
    <row r="67" s="95" customFormat="1" ht="24.95" customHeight="1" spans="1:9">
      <c r="A67" s="105" t="s">
        <v>400</v>
      </c>
      <c r="B67" s="106"/>
      <c r="C67" s="106"/>
      <c r="D67" s="104">
        <f>D66*0.13</f>
        <v>41.64881175</v>
      </c>
      <c r="E67" s="104"/>
      <c r="F67" s="104"/>
      <c r="G67" s="104"/>
      <c r="H67" s="104"/>
      <c r="I67" s="126"/>
    </row>
    <row r="68" s="95" customFormat="1" ht="24.95" customHeight="1" spans="1:9">
      <c r="A68" s="107" t="s">
        <v>401</v>
      </c>
      <c r="B68" s="108"/>
      <c r="C68" s="108"/>
      <c r="D68" s="109">
        <f>D67+D66</f>
        <v>362.02428675</v>
      </c>
      <c r="E68" s="109"/>
      <c r="F68" s="109"/>
      <c r="G68" s="109"/>
      <c r="H68" s="109"/>
      <c r="I68" s="131"/>
    </row>
    <row r="69" s="95" customFormat="1" ht="45" customHeight="1" spans="1:9">
      <c r="A69" s="27"/>
      <c r="B69" s="27"/>
      <c r="C69" s="27"/>
      <c r="D69" s="27"/>
      <c r="E69" s="27"/>
      <c r="F69" s="27"/>
      <c r="G69" s="27"/>
      <c r="H69" s="27"/>
      <c r="I69" s="27"/>
    </row>
    <row r="70" s="95" customFormat="1" ht="24.95" customHeight="1" spans="1:9">
      <c r="A70" s="128" t="s">
        <v>416</v>
      </c>
      <c r="B70" s="129"/>
      <c r="C70" s="129"/>
      <c r="D70" s="129"/>
      <c r="E70" s="129"/>
      <c r="F70" s="130"/>
      <c r="G70" s="119" t="s">
        <v>364</v>
      </c>
      <c r="H70" s="119"/>
      <c r="I70" s="127" t="s">
        <v>365</v>
      </c>
    </row>
    <row r="71" s="95" customFormat="1" ht="32" customHeight="1" spans="1:9">
      <c r="A71" s="120"/>
      <c r="B71" s="120" t="s">
        <v>1</v>
      </c>
      <c r="C71" s="120" t="s">
        <v>366</v>
      </c>
      <c r="D71" s="120" t="s">
        <v>367</v>
      </c>
      <c r="E71" s="120" t="s">
        <v>368</v>
      </c>
      <c r="F71" s="120" t="s">
        <v>369</v>
      </c>
      <c r="G71" s="120" t="s">
        <v>370</v>
      </c>
      <c r="H71" s="120" t="s">
        <v>371</v>
      </c>
      <c r="I71" s="120" t="s">
        <v>372</v>
      </c>
    </row>
    <row r="72" s="95" customFormat="1" ht="24.95" customHeight="1" spans="1:9">
      <c r="A72" s="102" t="s">
        <v>373</v>
      </c>
      <c r="B72" s="103">
        <v>1.1</v>
      </c>
      <c r="C72" s="103" t="s">
        <v>412</v>
      </c>
      <c r="D72" s="103" t="s">
        <v>375</v>
      </c>
      <c r="E72" s="104">
        <v>8.5</v>
      </c>
      <c r="F72" s="104">
        <v>1</v>
      </c>
      <c r="G72" s="104">
        <v>11</v>
      </c>
      <c r="H72" s="104">
        <f t="shared" ref="H72:H79" si="4">G72*F72*E72</f>
        <v>93.5</v>
      </c>
      <c r="I72" s="125" t="s">
        <v>413</v>
      </c>
    </row>
    <row r="73" s="95" customFormat="1" ht="24.95" customHeight="1" spans="1:9">
      <c r="A73" s="102"/>
      <c r="B73" s="103">
        <v>1.2</v>
      </c>
      <c r="C73" s="103" t="s">
        <v>414</v>
      </c>
      <c r="D73" s="103" t="s">
        <v>378</v>
      </c>
      <c r="E73" s="104">
        <v>0.9</v>
      </c>
      <c r="F73" s="104">
        <v>1</v>
      </c>
      <c r="G73" s="104">
        <v>82</v>
      </c>
      <c r="H73" s="104">
        <f t="shared" si="4"/>
        <v>73.8</v>
      </c>
      <c r="I73" s="125" t="s">
        <v>379</v>
      </c>
    </row>
    <row r="74" s="95" customFormat="1" ht="24.95" customHeight="1" spans="1:9">
      <c r="A74" s="102"/>
      <c r="B74" s="103">
        <v>1.3</v>
      </c>
      <c r="C74" s="103" t="s">
        <v>380</v>
      </c>
      <c r="D74" s="103" t="s">
        <v>381</v>
      </c>
      <c r="E74" s="104">
        <v>0.65</v>
      </c>
      <c r="F74" s="104">
        <v>1</v>
      </c>
      <c r="G74" s="104">
        <v>45</v>
      </c>
      <c r="H74" s="104">
        <f t="shared" si="4"/>
        <v>29.25</v>
      </c>
      <c r="I74" s="125" t="s">
        <v>382</v>
      </c>
    </row>
    <row r="75" s="95" customFormat="1" ht="24.95" customHeight="1" spans="1:9">
      <c r="A75" s="102"/>
      <c r="B75" s="103">
        <v>1.4</v>
      </c>
      <c r="C75" s="103" t="s">
        <v>383</v>
      </c>
      <c r="D75" s="103" t="s">
        <v>384</v>
      </c>
      <c r="E75" s="104">
        <v>3.42</v>
      </c>
      <c r="F75" s="104">
        <v>1</v>
      </c>
      <c r="G75" s="104">
        <v>0.85</v>
      </c>
      <c r="H75" s="104">
        <f t="shared" si="4"/>
        <v>2.907</v>
      </c>
      <c r="I75" s="103" t="s">
        <v>385</v>
      </c>
    </row>
    <row r="76" s="95" customFormat="1" ht="24.95" customHeight="1" spans="1:9">
      <c r="A76" s="102"/>
      <c r="B76" s="103">
        <v>1.5</v>
      </c>
      <c r="C76" s="103" t="s">
        <v>386</v>
      </c>
      <c r="D76" s="103" t="s">
        <v>384</v>
      </c>
      <c r="E76" s="104">
        <v>0.45</v>
      </c>
      <c r="F76" s="104">
        <v>1</v>
      </c>
      <c r="G76" s="104">
        <v>0.6</v>
      </c>
      <c r="H76" s="104">
        <f t="shared" si="4"/>
        <v>0.27</v>
      </c>
      <c r="I76" s="125" t="s">
        <v>387</v>
      </c>
    </row>
    <row r="77" s="95" customFormat="1" ht="33" customHeight="1" spans="1:9">
      <c r="A77" s="102"/>
      <c r="B77" s="103">
        <v>1.6</v>
      </c>
      <c r="C77" s="103" t="s">
        <v>388</v>
      </c>
      <c r="D77" s="103" t="s">
        <v>389</v>
      </c>
      <c r="E77" s="104">
        <v>0.35</v>
      </c>
      <c r="F77" s="104">
        <v>1</v>
      </c>
      <c r="G77" s="104">
        <v>22.5</v>
      </c>
      <c r="H77" s="104">
        <f t="shared" si="4"/>
        <v>7.875</v>
      </c>
      <c r="I77" s="125" t="s">
        <v>390</v>
      </c>
    </row>
    <row r="78" s="95" customFormat="1" ht="33" customHeight="1" spans="1:9">
      <c r="A78" s="102"/>
      <c r="B78" s="103">
        <v>1.7</v>
      </c>
      <c r="C78" s="103" t="s">
        <v>391</v>
      </c>
      <c r="D78" s="103" t="s">
        <v>389</v>
      </c>
      <c r="E78" s="104">
        <v>0.43</v>
      </c>
      <c r="F78" s="104">
        <v>1</v>
      </c>
      <c r="G78" s="104">
        <v>15</v>
      </c>
      <c r="H78" s="104">
        <f t="shared" si="4"/>
        <v>6.45</v>
      </c>
      <c r="I78" s="125" t="s">
        <v>392</v>
      </c>
    </row>
    <row r="79" s="95" customFormat="1" ht="45" customHeight="1" spans="1:9">
      <c r="A79" s="102"/>
      <c r="B79" s="103">
        <v>1.8</v>
      </c>
      <c r="C79" s="103" t="s">
        <v>393</v>
      </c>
      <c r="D79" s="103" t="s">
        <v>394</v>
      </c>
      <c r="E79" s="104">
        <v>1</v>
      </c>
      <c r="F79" s="104">
        <v>1</v>
      </c>
      <c r="G79" s="104">
        <v>24.49</v>
      </c>
      <c r="H79" s="104">
        <f t="shared" si="4"/>
        <v>24.49</v>
      </c>
      <c r="I79" s="125" t="s">
        <v>415</v>
      </c>
    </row>
    <row r="80" s="95" customFormat="1" ht="24.95" customHeight="1" spans="1:9">
      <c r="A80" s="105" t="s">
        <v>396</v>
      </c>
      <c r="B80" s="106"/>
      <c r="C80" s="106"/>
      <c r="D80" s="104">
        <f>(H72+H73+H74+H75+H76+H77+H78+H79)</f>
        <v>238.542</v>
      </c>
      <c r="E80" s="104"/>
      <c r="F80" s="104"/>
      <c r="G80" s="104"/>
      <c r="H80" s="104"/>
      <c r="I80" s="126"/>
    </row>
    <row r="81" s="95" customFormat="1" ht="24.95" customHeight="1" spans="1:9">
      <c r="A81" s="105" t="s">
        <v>397</v>
      </c>
      <c r="B81" s="106"/>
      <c r="C81" s="106"/>
      <c r="D81" s="104">
        <v>48</v>
      </c>
      <c r="E81" s="104"/>
      <c r="F81" s="104"/>
      <c r="G81" s="104"/>
      <c r="H81" s="104"/>
      <c r="I81" s="126"/>
    </row>
    <row r="82" s="95" customFormat="1" ht="24.95" customHeight="1" spans="1:9">
      <c r="A82" s="105" t="s">
        <v>405</v>
      </c>
      <c r="B82" s="106"/>
      <c r="C82" s="106"/>
      <c r="D82" s="104">
        <f>(D80+D81)*0.05</f>
        <v>14.3271</v>
      </c>
      <c r="E82" s="104"/>
      <c r="F82" s="104"/>
      <c r="G82" s="104"/>
      <c r="H82" s="104"/>
      <c r="I82" s="126"/>
    </row>
    <row r="83" s="95" customFormat="1" ht="24.95" customHeight="1" spans="1:9">
      <c r="A83" s="105" t="s">
        <v>399</v>
      </c>
      <c r="B83" s="106"/>
      <c r="C83" s="106"/>
      <c r="D83" s="104">
        <f>D80+D81+D82</f>
        <v>300.8691</v>
      </c>
      <c r="E83" s="104"/>
      <c r="F83" s="104"/>
      <c r="G83" s="104"/>
      <c r="H83" s="104"/>
      <c r="I83" s="126"/>
    </row>
    <row r="84" s="95" customFormat="1" ht="24.95" customHeight="1" spans="1:9">
      <c r="A84" s="105" t="s">
        <v>417</v>
      </c>
      <c r="B84" s="106"/>
      <c r="C84" s="106"/>
      <c r="D84" s="104">
        <f>D83*0.13</f>
        <v>39.112983</v>
      </c>
      <c r="E84" s="104"/>
      <c r="F84" s="104"/>
      <c r="G84" s="104"/>
      <c r="H84" s="104"/>
      <c r="I84" s="126"/>
    </row>
    <row r="85" s="95" customFormat="1" ht="24.95" customHeight="1" spans="1:9">
      <c r="A85" s="107" t="s">
        <v>401</v>
      </c>
      <c r="B85" s="108"/>
      <c r="C85" s="108"/>
      <c r="D85" s="109">
        <f>D83+D84</f>
        <v>339.982083</v>
      </c>
      <c r="E85" s="109"/>
      <c r="F85" s="109"/>
      <c r="G85" s="109"/>
      <c r="H85" s="109"/>
      <c r="I85" s="131"/>
    </row>
    <row r="86" s="95" customFormat="1" ht="45" customHeight="1" spans="1:9">
      <c r="A86" s="27"/>
      <c r="B86" s="27"/>
      <c r="C86" s="27"/>
      <c r="D86" s="27"/>
      <c r="E86" s="27"/>
      <c r="F86" s="27"/>
      <c r="G86" s="27"/>
      <c r="H86" s="27"/>
      <c r="I86" s="27"/>
    </row>
    <row r="87" s="95" customFormat="1" ht="24.95" customHeight="1" spans="1:9">
      <c r="A87" s="128" t="s">
        <v>418</v>
      </c>
      <c r="B87" s="129"/>
      <c r="C87" s="129"/>
      <c r="D87" s="129"/>
      <c r="E87" s="129"/>
      <c r="F87" s="130"/>
      <c r="G87" s="119" t="s">
        <v>364</v>
      </c>
      <c r="H87" s="119"/>
      <c r="I87" s="127" t="s">
        <v>419</v>
      </c>
    </row>
    <row r="88" s="95" customFormat="1" ht="30" customHeight="1" spans="1:9">
      <c r="A88" s="120"/>
      <c r="B88" s="120" t="s">
        <v>1</v>
      </c>
      <c r="C88" s="120" t="s">
        <v>366</v>
      </c>
      <c r="D88" s="120" t="s">
        <v>367</v>
      </c>
      <c r="E88" s="120" t="s">
        <v>368</v>
      </c>
      <c r="F88" s="120" t="s">
        <v>369</v>
      </c>
      <c r="G88" s="120" t="s">
        <v>370</v>
      </c>
      <c r="H88" s="120" t="s">
        <v>371</v>
      </c>
      <c r="I88" s="120" t="s">
        <v>372</v>
      </c>
    </row>
    <row r="89" s="95" customFormat="1" ht="24.95" customHeight="1" spans="1:9">
      <c r="A89" s="102" t="s">
        <v>373</v>
      </c>
      <c r="B89" s="103">
        <v>1.1</v>
      </c>
      <c r="C89" s="103" t="s">
        <v>408</v>
      </c>
      <c r="D89" s="103" t="s">
        <v>375</v>
      </c>
      <c r="E89" s="104">
        <v>8.24</v>
      </c>
      <c r="F89" s="104">
        <v>1</v>
      </c>
      <c r="G89" s="104">
        <v>20</v>
      </c>
      <c r="H89" s="104">
        <f t="shared" ref="H89:H96" si="5">G89*F89*E89</f>
        <v>164.8</v>
      </c>
      <c r="I89" s="103" t="s">
        <v>376</v>
      </c>
    </row>
    <row r="90" s="95" customFormat="1" ht="24.95" customHeight="1" spans="1:9">
      <c r="A90" s="102"/>
      <c r="B90" s="103">
        <v>1.2</v>
      </c>
      <c r="C90" s="103" t="s">
        <v>414</v>
      </c>
      <c r="D90" s="103" t="s">
        <v>378</v>
      </c>
      <c r="E90" s="104">
        <v>0.9</v>
      </c>
      <c r="F90" s="104">
        <v>1</v>
      </c>
      <c r="G90" s="104">
        <v>82</v>
      </c>
      <c r="H90" s="104">
        <f t="shared" si="5"/>
        <v>73.8</v>
      </c>
      <c r="I90" s="103" t="s">
        <v>379</v>
      </c>
    </row>
    <row r="91" s="95" customFormat="1" ht="24.95" customHeight="1" spans="1:9">
      <c r="A91" s="102"/>
      <c r="B91" s="103">
        <v>1.3</v>
      </c>
      <c r="C91" s="103" t="s">
        <v>380</v>
      </c>
      <c r="D91" s="103" t="s">
        <v>381</v>
      </c>
      <c r="E91" s="104">
        <v>0.46</v>
      </c>
      <c r="F91" s="104">
        <v>1</v>
      </c>
      <c r="G91" s="104">
        <v>36</v>
      </c>
      <c r="H91" s="104">
        <f t="shared" si="5"/>
        <v>16.56</v>
      </c>
      <c r="I91" s="103" t="s">
        <v>382</v>
      </c>
    </row>
    <row r="92" s="95" customFormat="1" ht="24.95" customHeight="1" spans="1:9">
      <c r="A92" s="102"/>
      <c r="B92" s="103">
        <v>1.4</v>
      </c>
      <c r="C92" s="103" t="s">
        <v>383</v>
      </c>
      <c r="D92" s="103" t="s">
        <v>384</v>
      </c>
      <c r="E92" s="104">
        <v>2.18</v>
      </c>
      <c r="F92" s="104">
        <v>1</v>
      </c>
      <c r="G92" s="104">
        <v>0.85</v>
      </c>
      <c r="H92" s="104">
        <f t="shared" si="5"/>
        <v>1.853</v>
      </c>
      <c r="I92" s="103" t="s">
        <v>385</v>
      </c>
    </row>
    <row r="93" s="95" customFormat="1" ht="24.95" customHeight="1" spans="1:9">
      <c r="A93" s="102"/>
      <c r="B93" s="103">
        <v>1.5</v>
      </c>
      <c r="C93" s="103" t="s">
        <v>386</v>
      </c>
      <c r="D93" s="103" t="s">
        <v>384</v>
      </c>
      <c r="E93" s="104">
        <v>0.45</v>
      </c>
      <c r="F93" s="104">
        <v>1</v>
      </c>
      <c r="G93" s="104">
        <v>0.6</v>
      </c>
      <c r="H93" s="104">
        <f t="shared" si="5"/>
        <v>0.27</v>
      </c>
      <c r="I93" s="103" t="s">
        <v>387</v>
      </c>
    </row>
    <row r="94" s="95" customFormat="1" ht="33" customHeight="1" spans="1:9">
      <c r="A94" s="102"/>
      <c r="B94" s="103">
        <v>1.6</v>
      </c>
      <c r="C94" s="103" t="s">
        <v>388</v>
      </c>
      <c r="D94" s="103" t="s">
        <v>389</v>
      </c>
      <c r="E94" s="104">
        <v>0.35</v>
      </c>
      <c r="F94" s="104">
        <v>1</v>
      </c>
      <c r="G94" s="104">
        <v>22.5</v>
      </c>
      <c r="H94" s="104">
        <f t="shared" si="5"/>
        <v>7.875</v>
      </c>
      <c r="I94" s="103" t="s">
        <v>390</v>
      </c>
    </row>
    <row r="95" s="95" customFormat="1" ht="33" customHeight="1" spans="1:9">
      <c r="A95" s="102"/>
      <c r="B95" s="103">
        <v>1.7</v>
      </c>
      <c r="C95" s="103" t="s">
        <v>391</v>
      </c>
      <c r="D95" s="103" t="s">
        <v>389</v>
      </c>
      <c r="E95" s="104">
        <v>0.43</v>
      </c>
      <c r="F95" s="104">
        <v>1</v>
      </c>
      <c r="G95" s="104">
        <v>15</v>
      </c>
      <c r="H95" s="104">
        <f t="shared" si="5"/>
        <v>6.45</v>
      </c>
      <c r="I95" s="103" t="s">
        <v>392</v>
      </c>
    </row>
    <row r="96" s="95" customFormat="1" ht="39" customHeight="1" spans="1:9">
      <c r="A96" s="102"/>
      <c r="B96" s="103">
        <v>1.8</v>
      </c>
      <c r="C96" s="103" t="s">
        <v>393</v>
      </c>
      <c r="D96" s="103" t="s">
        <v>394</v>
      </c>
      <c r="E96" s="104">
        <v>1</v>
      </c>
      <c r="F96" s="104">
        <v>1</v>
      </c>
      <c r="G96" s="104">
        <v>2</v>
      </c>
      <c r="H96" s="104">
        <f t="shared" si="5"/>
        <v>2</v>
      </c>
      <c r="I96" s="103" t="s">
        <v>404</v>
      </c>
    </row>
    <row r="97" s="95" customFormat="1" ht="24.95" customHeight="1" spans="1:9">
      <c r="A97" s="105" t="s">
        <v>396</v>
      </c>
      <c r="B97" s="106"/>
      <c r="C97" s="106"/>
      <c r="D97" s="104">
        <f>H89+H90+H91+H92+H93+H94+H95+H96</f>
        <v>273.608</v>
      </c>
      <c r="E97" s="104"/>
      <c r="F97" s="104"/>
      <c r="G97" s="104"/>
      <c r="H97" s="104"/>
      <c r="I97" s="104"/>
    </row>
    <row r="98" s="95" customFormat="1" ht="24.95" customHeight="1" spans="1:9">
      <c r="A98" s="105" t="s">
        <v>397</v>
      </c>
      <c r="B98" s="106"/>
      <c r="C98" s="106"/>
      <c r="D98" s="104">
        <v>58</v>
      </c>
      <c r="E98" s="104"/>
      <c r="F98" s="104"/>
      <c r="G98" s="104"/>
      <c r="H98" s="104"/>
      <c r="I98" s="104"/>
    </row>
    <row r="99" s="95" customFormat="1" ht="24.95" customHeight="1" spans="1:9">
      <c r="A99" s="105" t="s">
        <v>405</v>
      </c>
      <c r="B99" s="106"/>
      <c r="C99" s="106"/>
      <c r="D99" s="104">
        <f>(D97+D98)*0.05</f>
        <v>16.5804</v>
      </c>
      <c r="E99" s="104"/>
      <c r="F99" s="104"/>
      <c r="G99" s="104"/>
      <c r="H99" s="104"/>
      <c r="I99" s="104"/>
    </row>
    <row r="100" s="95" customFormat="1" ht="24.95" customHeight="1" spans="1:9">
      <c r="A100" s="105" t="s">
        <v>399</v>
      </c>
      <c r="B100" s="106"/>
      <c r="C100" s="106"/>
      <c r="D100" s="104">
        <f>D97+D98+D99</f>
        <v>348.1884</v>
      </c>
      <c r="E100" s="104"/>
      <c r="F100" s="104"/>
      <c r="G100" s="104"/>
      <c r="H100" s="104"/>
      <c r="I100" s="104"/>
    </row>
    <row r="101" s="95" customFormat="1" ht="24.95" customHeight="1" spans="1:9">
      <c r="A101" s="105" t="s">
        <v>417</v>
      </c>
      <c r="B101" s="106"/>
      <c r="C101" s="106"/>
      <c r="D101" s="104">
        <f>D100*0.13</f>
        <v>45.264492</v>
      </c>
      <c r="E101" s="104"/>
      <c r="F101" s="104"/>
      <c r="G101" s="104"/>
      <c r="H101" s="104"/>
      <c r="I101" s="104"/>
    </row>
    <row r="102" s="95" customFormat="1" ht="24.95" customHeight="1" spans="1:9">
      <c r="A102" s="107" t="s">
        <v>401</v>
      </c>
      <c r="B102" s="108"/>
      <c r="C102" s="108"/>
      <c r="D102" s="114">
        <f>D100+D101</f>
        <v>393.452892</v>
      </c>
      <c r="E102" s="114"/>
      <c r="F102" s="114"/>
      <c r="G102" s="114"/>
      <c r="H102" s="114"/>
      <c r="I102" s="114"/>
    </row>
    <row r="103" s="95" customFormat="1" ht="45" customHeight="1" spans="1:9">
      <c r="A103" s="27"/>
      <c r="B103" s="27"/>
      <c r="C103" s="27"/>
      <c r="D103" s="27"/>
      <c r="E103" s="27"/>
      <c r="F103" s="27"/>
      <c r="G103" s="27"/>
      <c r="H103" s="27"/>
      <c r="I103" s="27"/>
    </row>
    <row r="104" s="95" customFormat="1" ht="24.95" customHeight="1" spans="1:9">
      <c r="A104" s="128" t="s">
        <v>420</v>
      </c>
      <c r="B104" s="129"/>
      <c r="C104" s="129"/>
      <c r="D104" s="129"/>
      <c r="E104" s="129"/>
      <c r="F104" s="130"/>
      <c r="G104" s="119" t="s">
        <v>364</v>
      </c>
      <c r="H104" s="119"/>
      <c r="I104" s="127" t="s">
        <v>419</v>
      </c>
    </row>
    <row r="105" s="95" customFormat="1" ht="29" customHeight="1" spans="1:9">
      <c r="A105" s="120"/>
      <c r="B105" s="120" t="s">
        <v>1</v>
      </c>
      <c r="C105" s="120" t="s">
        <v>366</v>
      </c>
      <c r="D105" s="120" t="s">
        <v>367</v>
      </c>
      <c r="E105" s="120" t="s">
        <v>368</v>
      </c>
      <c r="F105" s="120" t="s">
        <v>369</v>
      </c>
      <c r="G105" s="120" t="s">
        <v>370</v>
      </c>
      <c r="H105" s="120" t="s">
        <v>371</v>
      </c>
      <c r="I105" s="120" t="s">
        <v>372</v>
      </c>
    </row>
    <row r="106" s="95" customFormat="1" ht="24.95" customHeight="1" spans="1:9">
      <c r="A106" s="102" t="s">
        <v>373</v>
      </c>
      <c r="B106" s="103">
        <v>1.1</v>
      </c>
      <c r="C106" s="103" t="s">
        <v>412</v>
      </c>
      <c r="D106" s="103" t="s">
        <v>375</v>
      </c>
      <c r="E106" s="104">
        <v>7.62</v>
      </c>
      <c r="F106" s="104">
        <v>1</v>
      </c>
      <c r="G106" s="104">
        <v>11</v>
      </c>
      <c r="H106" s="104">
        <f t="shared" ref="H106:H113" si="6">G106*F106*E106</f>
        <v>83.82</v>
      </c>
      <c r="I106" s="125" t="s">
        <v>413</v>
      </c>
    </row>
    <row r="107" s="95" customFormat="1" ht="24.95" customHeight="1" spans="1:9">
      <c r="A107" s="102"/>
      <c r="B107" s="103">
        <v>1.2</v>
      </c>
      <c r="C107" s="103" t="s">
        <v>414</v>
      </c>
      <c r="D107" s="103" t="s">
        <v>378</v>
      </c>
      <c r="E107" s="104">
        <v>0.9</v>
      </c>
      <c r="F107" s="104">
        <v>1</v>
      </c>
      <c r="G107" s="104">
        <v>82</v>
      </c>
      <c r="H107" s="104">
        <f t="shared" si="6"/>
        <v>73.8</v>
      </c>
      <c r="I107" s="103" t="s">
        <v>379</v>
      </c>
    </row>
    <row r="108" s="95" customFormat="1" ht="24.95" customHeight="1" spans="1:9">
      <c r="A108" s="102"/>
      <c r="B108" s="103">
        <v>1.3</v>
      </c>
      <c r="C108" s="103" t="s">
        <v>380</v>
      </c>
      <c r="D108" s="103" t="s">
        <v>381</v>
      </c>
      <c r="E108" s="104">
        <v>0.42</v>
      </c>
      <c r="F108" s="104">
        <v>1</v>
      </c>
      <c r="G108" s="104">
        <v>15</v>
      </c>
      <c r="H108" s="104">
        <f t="shared" si="6"/>
        <v>6.3</v>
      </c>
      <c r="I108" s="125" t="s">
        <v>382</v>
      </c>
    </row>
    <row r="109" s="95" customFormat="1" ht="24.95" customHeight="1" spans="1:9">
      <c r="A109" s="102"/>
      <c r="B109" s="103">
        <v>1.4</v>
      </c>
      <c r="C109" s="103" t="s">
        <v>383</v>
      </c>
      <c r="D109" s="103" t="s">
        <v>384</v>
      </c>
      <c r="E109" s="104">
        <v>2.17</v>
      </c>
      <c r="F109" s="104">
        <v>1</v>
      </c>
      <c r="G109" s="104">
        <v>0.85</v>
      </c>
      <c r="H109" s="104">
        <f t="shared" si="6"/>
        <v>1.8445</v>
      </c>
      <c r="I109" s="103" t="s">
        <v>385</v>
      </c>
    </row>
    <row r="110" s="95" customFormat="1" ht="24.95" customHeight="1" spans="1:9">
      <c r="A110" s="102"/>
      <c r="B110" s="103">
        <v>1.5</v>
      </c>
      <c r="C110" s="103" t="s">
        <v>386</v>
      </c>
      <c r="D110" s="103" t="s">
        <v>384</v>
      </c>
      <c r="E110" s="104">
        <v>0.45</v>
      </c>
      <c r="F110" s="104">
        <v>1</v>
      </c>
      <c r="G110" s="104">
        <v>0.6</v>
      </c>
      <c r="H110" s="104">
        <f t="shared" si="6"/>
        <v>0.27</v>
      </c>
      <c r="I110" s="125" t="s">
        <v>387</v>
      </c>
    </row>
    <row r="111" s="95" customFormat="1" ht="33" customHeight="1" spans="1:9">
      <c r="A111" s="102"/>
      <c r="B111" s="103">
        <v>1.6</v>
      </c>
      <c r="C111" s="103" t="s">
        <v>388</v>
      </c>
      <c r="D111" s="103" t="s">
        <v>389</v>
      </c>
      <c r="E111" s="104">
        <v>0.35</v>
      </c>
      <c r="F111" s="104">
        <v>1</v>
      </c>
      <c r="G111" s="104">
        <v>22.5</v>
      </c>
      <c r="H111" s="104">
        <f t="shared" si="6"/>
        <v>7.875</v>
      </c>
      <c r="I111" s="125" t="s">
        <v>390</v>
      </c>
    </row>
    <row r="112" s="95" customFormat="1" ht="33" customHeight="1" spans="1:9">
      <c r="A112" s="102"/>
      <c r="B112" s="103">
        <v>1.7</v>
      </c>
      <c r="C112" s="103" t="s">
        <v>391</v>
      </c>
      <c r="D112" s="103" t="s">
        <v>389</v>
      </c>
      <c r="E112" s="104">
        <v>0.43</v>
      </c>
      <c r="F112" s="104">
        <v>1</v>
      </c>
      <c r="G112" s="104">
        <v>15</v>
      </c>
      <c r="H112" s="104">
        <f t="shared" si="6"/>
        <v>6.45</v>
      </c>
      <c r="I112" s="125" t="s">
        <v>392</v>
      </c>
    </row>
    <row r="113" s="95" customFormat="1" ht="50" customHeight="1" spans="1:9">
      <c r="A113" s="102"/>
      <c r="B113" s="103">
        <v>1.8</v>
      </c>
      <c r="C113" s="103" t="s">
        <v>393</v>
      </c>
      <c r="D113" s="103" t="s">
        <v>394</v>
      </c>
      <c r="E113" s="104">
        <v>1</v>
      </c>
      <c r="F113" s="104">
        <v>1</v>
      </c>
      <c r="G113" s="104">
        <v>22.3</v>
      </c>
      <c r="H113" s="104">
        <f t="shared" si="6"/>
        <v>22.3</v>
      </c>
      <c r="I113" s="125" t="s">
        <v>415</v>
      </c>
    </row>
    <row r="114" s="95" customFormat="1" ht="24.95" customHeight="1" spans="1:9">
      <c r="A114" s="105" t="s">
        <v>396</v>
      </c>
      <c r="B114" s="106"/>
      <c r="C114" s="106"/>
      <c r="D114" s="104">
        <f>H106+H107+H108+H109+H110+H111+H112+H113</f>
        <v>202.6595</v>
      </c>
      <c r="E114" s="104"/>
      <c r="F114" s="104"/>
      <c r="G114" s="104"/>
      <c r="H114" s="104"/>
      <c r="I114" s="126"/>
    </row>
    <row r="115" s="95" customFormat="1" ht="24.95" customHeight="1" spans="1:9">
      <c r="A115" s="105" t="s">
        <v>397</v>
      </c>
      <c r="B115" s="106"/>
      <c r="C115" s="106"/>
      <c r="D115" s="104">
        <v>48</v>
      </c>
      <c r="E115" s="104"/>
      <c r="F115" s="104"/>
      <c r="G115" s="104"/>
      <c r="H115" s="104"/>
      <c r="I115" s="126"/>
    </row>
    <row r="116" s="95" customFormat="1" ht="24.95" customHeight="1" spans="1:9">
      <c r="A116" s="105" t="s">
        <v>405</v>
      </c>
      <c r="B116" s="106"/>
      <c r="C116" s="106"/>
      <c r="D116" s="104">
        <f>(D114+D115)*0.05</f>
        <v>12.532975</v>
      </c>
      <c r="E116" s="104"/>
      <c r="F116" s="104"/>
      <c r="G116" s="104"/>
      <c r="H116" s="104"/>
      <c r="I116" s="126"/>
    </row>
    <row r="117" s="95" customFormat="1" ht="24.95" customHeight="1" spans="1:9">
      <c r="A117" s="105" t="s">
        <v>399</v>
      </c>
      <c r="B117" s="106"/>
      <c r="C117" s="106"/>
      <c r="D117" s="104">
        <f>D114+D115+D116</f>
        <v>263.192475</v>
      </c>
      <c r="E117" s="104"/>
      <c r="F117" s="104"/>
      <c r="G117" s="104"/>
      <c r="H117" s="104"/>
      <c r="I117" s="126"/>
    </row>
    <row r="118" s="95" customFormat="1" ht="24.95" customHeight="1" spans="1:9">
      <c r="A118" s="105" t="s">
        <v>417</v>
      </c>
      <c r="B118" s="106"/>
      <c r="C118" s="106"/>
      <c r="D118" s="104">
        <f>D117*0.13</f>
        <v>34.21502175</v>
      </c>
      <c r="E118" s="104"/>
      <c r="F118" s="104"/>
      <c r="G118" s="104"/>
      <c r="H118" s="104"/>
      <c r="I118" s="126"/>
    </row>
    <row r="119" s="95" customFormat="1" ht="24.95" customHeight="1" spans="1:9">
      <c r="A119" s="107" t="s">
        <v>401</v>
      </c>
      <c r="B119" s="108"/>
      <c r="C119" s="108"/>
      <c r="D119" s="109">
        <f>D117+D118</f>
        <v>297.40749675</v>
      </c>
      <c r="E119" s="109"/>
      <c r="F119" s="109"/>
      <c r="G119" s="109"/>
      <c r="H119" s="109"/>
      <c r="I119" s="131"/>
    </row>
    <row r="120" s="95" customFormat="1" ht="45" customHeight="1" spans="1:9">
      <c r="A120" s="27"/>
      <c r="B120" s="27"/>
      <c r="C120" s="27"/>
      <c r="D120" s="27"/>
      <c r="E120" s="27"/>
      <c r="F120" s="27"/>
      <c r="G120" s="27"/>
      <c r="H120" s="27"/>
      <c r="I120" s="27"/>
    </row>
    <row r="121" s="95" customFormat="1" ht="24.95" customHeight="1" spans="1:9">
      <c r="A121" s="117" t="s">
        <v>421</v>
      </c>
      <c r="B121" s="118"/>
      <c r="C121" s="118"/>
      <c r="D121" s="118"/>
      <c r="E121" s="118"/>
      <c r="F121" s="118"/>
      <c r="G121" s="119" t="s">
        <v>364</v>
      </c>
      <c r="H121" s="119"/>
      <c r="I121" s="127" t="s">
        <v>422</v>
      </c>
    </row>
    <row r="122" s="95" customFormat="1" ht="38" customHeight="1" spans="1:9">
      <c r="A122" s="120"/>
      <c r="B122" s="120" t="s">
        <v>1</v>
      </c>
      <c r="C122" s="120" t="s">
        <v>366</v>
      </c>
      <c r="D122" s="120" t="s">
        <v>367</v>
      </c>
      <c r="E122" s="120" t="s">
        <v>368</v>
      </c>
      <c r="F122" s="120" t="s">
        <v>369</v>
      </c>
      <c r="G122" s="120" t="s">
        <v>370</v>
      </c>
      <c r="H122" s="120" t="s">
        <v>371</v>
      </c>
      <c r="I122" s="120" t="s">
        <v>372</v>
      </c>
    </row>
    <row r="123" s="95" customFormat="1" ht="24.95" customHeight="1" spans="1:9">
      <c r="A123" s="102" t="s">
        <v>373</v>
      </c>
      <c r="B123" s="103">
        <v>1.1</v>
      </c>
      <c r="C123" s="103" t="s">
        <v>412</v>
      </c>
      <c r="D123" s="103" t="s">
        <v>375</v>
      </c>
      <c r="E123" s="104">
        <v>6.88</v>
      </c>
      <c r="F123" s="104">
        <v>1</v>
      </c>
      <c r="G123" s="104">
        <v>11</v>
      </c>
      <c r="H123" s="104">
        <f t="shared" ref="H123:H130" si="7">G123*F123*E123</f>
        <v>75.68</v>
      </c>
      <c r="I123" s="125" t="s">
        <v>413</v>
      </c>
    </row>
    <row r="124" s="95" customFormat="1" ht="24.95" customHeight="1" spans="1:9">
      <c r="A124" s="102"/>
      <c r="B124" s="103">
        <v>1.2</v>
      </c>
      <c r="C124" s="103" t="s">
        <v>423</v>
      </c>
      <c r="D124" s="103" t="s">
        <v>378</v>
      </c>
      <c r="E124" s="104">
        <v>0.9</v>
      </c>
      <c r="F124" s="104">
        <v>1</v>
      </c>
      <c r="G124" s="104">
        <v>108</v>
      </c>
      <c r="H124" s="104">
        <f t="shared" si="7"/>
        <v>97.2</v>
      </c>
      <c r="I124" s="125" t="s">
        <v>379</v>
      </c>
    </row>
    <row r="125" s="95" customFormat="1" ht="24.95" customHeight="1" spans="1:9">
      <c r="A125" s="102"/>
      <c r="B125" s="103">
        <v>1.3</v>
      </c>
      <c r="C125" s="103" t="s">
        <v>380</v>
      </c>
      <c r="D125" s="103" t="s">
        <v>381</v>
      </c>
      <c r="E125" s="104">
        <v>0.35</v>
      </c>
      <c r="F125" s="104">
        <v>1</v>
      </c>
      <c r="G125" s="104">
        <v>155</v>
      </c>
      <c r="H125" s="104">
        <f t="shared" si="7"/>
        <v>54.25</v>
      </c>
      <c r="I125" s="125" t="s">
        <v>382</v>
      </c>
    </row>
    <row r="126" s="95" customFormat="1" ht="24.95" customHeight="1" spans="1:9">
      <c r="A126" s="102"/>
      <c r="B126" s="103">
        <v>1.4</v>
      </c>
      <c r="C126" s="103" t="s">
        <v>383</v>
      </c>
      <c r="D126" s="103" t="s">
        <v>384</v>
      </c>
      <c r="E126" s="104">
        <v>2.07</v>
      </c>
      <c r="F126" s="104">
        <v>1</v>
      </c>
      <c r="G126" s="104">
        <v>0.85</v>
      </c>
      <c r="H126" s="104">
        <f t="shared" si="7"/>
        <v>1.7595</v>
      </c>
      <c r="I126" s="103" t="s">
        <v>385</v>
      </c>
    </row>
    <row r="127" s="95" customFormat="1" ht="24.95" customHeight="1" spans="1:9">
      <c r="A127" s="102"/>
      <c r="B127" s="103">
        <v>1.5</v>
      </c>
      <c r="C127" s="103" t="s">
        <v>386</v>
      </c>
      <c r="D127" s="103" t="s">
        <v>384</v>
      </c>
      <c r="E127" s="104">
        <v>0.45</v>
      </c>
      <c r="F127" s="104">
        <v>1</v>
      </c>
      <c r="G127" s="104">
        <v>0.6</v>
      </c>
      <c r="H127" s="104">
        <f t="shared" si="7"/>
        <v>0.27</v>
      </c>
      <c r="I127" s="125" t="s">
        <v>387</v>
      </c>
    </row>
    <row r="128" s="95" customFormat="1" ht="33" customHeight="1" spans="1:9">
      <c r="A128" s="102"/>
      <c r="B128" s="103">
        <v>1.6</v>
      </c>
      <c r="C128" s="103" t="s">
        <v>388</v>
      </c>
      <c r="D128" s="103" t="s">
        <v>389</v>
      </c>
      <c r="E128" s="104">
        <v>0.35</v>
      </c>
      <c r="F128" s="104">
        <v>1</v>
      </c>
      <c r="G128" s="104">
        <v>22.5</v>
      </c>
      <c r="H128" s="104">
        <f t="shared" si="7"/>
        <v>7.875</v>
      </c>
      <c r="I128" s="125" t="s">
        <v>390</v>
      </c>
    </row>
    <row r="129" s="95" customFormat="1" ht="33" customHeight="1" spans="1:9">
      <c r="A129" s="102"/>
      <c r="B129" s="103">
        <v>1.7</v>
      </c>
      <c r="C129" s="103" t="s">
        <v>391</v>
      </c>
      <c r="D129" s="103" t="s">
        <v>389</v>
      </c>
      <c r="E129" s="104">
        <v>0.43</v>
      </c>
      <c r="F129" s="104">
        <v>1</v>
      </c>
      <c r="G129" s="104">
        <v>15</v>
      </c>
      <c r="H129" s="104">
        <f t="shared" si="7"/>
        <v>6.45</v>
      </c>
      <c r="I129" s="125" t="s">
        <v>392</v>
      </c>
    </row>
    <row r="130" s="95" customFormat="1" ht="39" customHeight="1" spans="1:9">
      <c r="A130" s="102"/>
      <c r="B130" s="103">
        <v>1.8</v>
      </c>
      <c r="C130" s="103" t="s">
        <v>393</v>
      </c>
      <c r="D130" s="103" t="s">
        <v>394</v>
      </c>
      <c r="E130" s="104">
        <v>1</v>
      </c>
      <c r="F130" s="104">
        <v>1</v>
      </c>
      <c r="G130" s="104">
        <v>22.8</v>
      </c>
      <c r="H130" s="104">
        <f t="shared" si="7"/>
        <v>22.8</v>
      </c>
      <c r="I130" s="125" t="s">
        <v>415</v>
      </c>
    </row>
    <row r="131" s="95" customFormat="1" ht="24.95" customHeight="1" spans="1:9">
      <c r="A131" s="105" t="s">
        <v>396</v>
      </c>
      <c r="B131" s="106"/>
      <c r="C131" s="106"/>
      <c r="D131" s="104">
        <f>H123+H124+H125+H126+H127+H128+H129+H130</f>
        <v>266.2845</v>
      </c>
      <c r="E131" s="104"/>
      <c r="F131" s="104"/>
      <c r="G131" s="104"/>
      <c r="H131" s="104"/>
      <c r="I131" s="126"/>
    </row>
    <row r="132" s="95" customFormat="1" ht="24.95" customHeight="1" spans="1:9">
      <c r="A132" s="105" t="s">
        <v>397</v>
      </c>
      <c r="B132" s="106"/>
      <c r="C132" s="106"/>
      <c r="D132" s="104">
        <v>48</v>
      </c>
      <c r="E132" s="104"/>
      <c r="F132" s="104"/>
      <c r="G132" s="104"/>
      <c r="H132" s="104"/>
      <c r="I132" s="126"/>
    </row>
    <row r="133" s="95" customFormat="1" ht="24.95" customHeight="1" spans="1:9">
      <c r="A133" s="105" t="s">
        <v>405</v>
      </c>
      <c r="B133" s="106"/>
      <c r="C133" s="106"/>
      <c r="D133" s="104">
        <f>(D131+D132)*0.05</f>
        <v>15.714225</v>
      </c>
      <c r="E133" s="104"/>
      <c r="F133" s="104"/>
      <c r="G133" s="104"/>
      <c r="H133" s="104"/>
      <c r="I133" s="126"/>
    </row>
    <row r="134" s="95" customFormat="1" ht="24.95" customHeight="1" spans="1:9">
      <c r="A134" s="105" t="s">
        <v>399</v>
      </c>
      <c r="B134" s="106"/>
      <c r="C134" s="106"/>
      <c r="D134" s="104">
        <f>D131+D132+D133</f>
        <v>329.998725</v>
      </c>
      <c r="E134" s="104"/>
      <c r="F134" s="104"/>
      <c r="G134" s="104"/>
      <c r="H134" s="104"/>
      <c r="I134" s="126"/>
    </row>
    <row r="135" s="95" customFormat="1" ht="24.95" customHeight="1" spans="1:9">
      <c r="A135" s="105" t="s">
        <v>417</v>
      </c>
      <c r="B135" s="106"/>
      <c r="C135" s="106"/>
      <c r="D135" s="104">
        <f>D134*0.13</f>
        <v>42.89983425</v>
      </c>
      <c r="E135" s="104"/>
      <c r="F135" s="104"/>
      <c r="G135" s="104"/>
      <c r="H135" s="104"/>
      <c r="I135" s="126"/>
    </row>
    <row r="136" s="95" customFormat="1" ht="24.95" customHeight="1" spans="1:9">
      <c r="A136" s="107" t="s">
        <v>401</v>
      </c>
      <c r="B136" s="108"/>
      <c r="C136" s="108"/>
      <c r="D136" s="109">
        <f>D134+D135</f>
        <v>372.89855925</v>
      </c>
      <c r="E136" s="109"/>
      <c r="F136" s="109"/>
      <c r="G136" s="109"/>
      <c r="H136" s="109"/>
      <c r="I136" s="131"/>
    </row>
    <row r="137" s="95" customFormat="1" ht="45" customHeight="1" spans="1:9">
      <c r="A137" s="27"/>
      <c r="B137" s="27"/>
      <c r="C137" s="27"/>
      <c r="D137" s="27"/>
      <c r="E137" s="27"/>
      <c r="F137" s="27"/>
      <c r="G137" s="27"/>
      <c r="H137" s="27"/>
      <c r="I137" s="27"/>
    </row>
    <row r="138" s="95" customFormat="1" ht="24.95" customHeight="1" spans="1:9">
      <c r="A138" s="110" t="s">
        <v>424</v>
      </c>
      <c r="B138" s="111"/>
      <c r="C138" s="111"/>
      <c r="D138" s="111"/>
      <c r="E138" s="111"/>
      <c r="F138" s="112"/>
      <c r="G138" s="100" t="s">
        <v>364</v>
      </c>
      <c r="H138" s="100"/>
      <c r="I138" s="100" t="s">
        <v>425</v>
      </c>
    </row>
    <row r="139" s="95" customFormat="1" ht="30" customHeight="1" spans="1:9">
      <c r="A139" s="120"/>
      <c r="B139" s="120" t="s">
        <v>1</v>
      </c>
      <c r="C139" s="120" t="s">
        <v>366</v>
      </c>
      <c r="D139" s="120" t="s">
        <v>367</v>
      </c>
      <c r="E139" s="120" t="s">
        <v>368</v>
      </c>
      <c r="F139" s="120" t="s">
        <v>369</v>
      </c>
      <c r="G139" s="120" t="s">
        <v>370</v>
      </c>
      <c r="H139" s="120" t="s">
        <v>371</v>
      </c>
      <c r="I139" s="120" t="s">
        <v>372</v>
      </c>
    </row>
    <row r="140" s="95" customFormat="1" ht="24.95" customHeight="1" spans="1:9">
      <c r="A140" s="102" t="s">
        <v>373</v>
      </c>
      <c r="B140" s="103">
        <v>1.1</v>
      </c>
      <c r="C140" s="103" t="s">
        <v>412</v>
      </c>
      <c r="D140" s="103" t="s">
        <v>375</v>
      </c>
      <c r="E140" s="104">
        <v>6.07</v>
      </c>
      <c r="F140" s="104">
        <v>1</v>
      </c>
      <c r="G140" s="104">
        <v>11</v>
      </c>
      <c r="H140" s="104">
        <f t="shared" ref="H140:H147" si="8">G140*F140*E140</f>
        <v>66.77</v>
      </c>
      <c r="I140" s="125" t="s">
        <v>413</v>
      </c>
    </row>
    <row r="141" s="95" customFormat="1" ht="24.95" customHeight="1" spans="1:9">
      <c r="A141" s="102"/>
      <c r="B141" s="103">
        <v>1.2</v>
      </c>
      <c r="C141" s="103" t="s">
        <v>423</v>
      </c>
      <c r="D141" s="103" t="s">
        <v>378</v>
      </c>
      <c r="E141" s="104">
        <v>0.9</v>
      </c>
      <c r="F141" s="104">
        <v>1</v>
      </c>
      <c r="G141" s="104">
        <v>108</v>
      </c>
      <c r="H141" s="104">
        <f t="shared" si="8"/>
        <v>97.2</v>
      </c>
      <c r="I141" s="125" t="s">
        <v>379</v>
      </c>
    </row>
    <row r="142" s="95" customFormat="1" ht="24.95" customHeight="1" spans="1:9">
      <c r="A142" s="102"/>
      <c r="B142" s="103">
        <v>1.3</v>
      </c>
      <c r="C142" s="103" t="s">
        <v>380</v>
      </c>
      <c r="D142" s="103" t="s">
        <v>381</v>
      </c>
      <c r="E142" s="104">
        <v>0.25</v>
      </c>
      <c r="F142" s="104">
        <v>1</v>
      </c>
      <c r="G142" s="104">
        <v>15</v>
      </c>
      <c r="H142" s="104">
        <f t="shared" si="8"/>
        <v>3.75</v>
      </c>
      <c r="I142" s="125" t="s">
        <v>382</v>
      </c>
    </row>
    <row r="143" s="95" customFormat="1" ht="24.95" customHeight="1" spans="1:9">
      <c r="A143" s="102"/>
      <c r="B143" s="103">
        <v>1.4</v>
      </c>
      <c r="C143" s="103" t="s">
        <v>383</v>
      </c>
      <c r="D143" s="103" t="s">
        <v>384</v>
      </c>
      <c r="E143" s="104">
        <v>2.42</v>
      </c>
      <c r="F143" s="104">
        <v>1</v>
      </c>
      <c r="G143" s="104">
        <v>0.85</v>
      </c>
      <c r="H143" s="104">
        <f t="shared" si="8"/>
        <v>2.057</v>
      </c>
      <c r="I143" s="103" t="s">
        <v>385</v>
      </c>
    </row>
    <row r="144" s="95" customFormat="1" ht="24.95" customHeight="1" spans="1:9">
      <c r="A144" s="102"/>
      <c r="B144" s="103">
        <v>1.5</v>
      </c>
      <c r="C144" s="103" t="s">
        <v>386</v>
      </c>
      <c r="D144" s="103" t="s">
        <v>384</v>
      </c>
      <c r="E144" s="104">
        <v>0.45</v>
      </c>
      <c r="F144" s="104">
        <v>1</v>
      </c>
      <c r="G144" s="104">
        <v>0.6</v>
      </c>
      <c r="H144" s="104">
        <f t="shared" si="8"/>
        <v>0.27</v>
      </c>
      <c r="I144" s="125" t="s">
        <v>387</v>
      </c>
    </row>
    <row r="145" s="95" customFormat="1" ht="33" customHeight="1" spans="1:9">
      <c r="A145" s="102"/>
      <c r="B145" s="103">
        <v>1.6</v>
      </c>
      <c r="C145" s="103" t="s">
        <v>388</v>
      </c>
      <c r="D145" s="103" t="s">
        <v>389</v>
      </c>
      <c r="E145" s="104">
        <v>0.35</v>
      </c>
      <c r="F145" s="104">
        <v>1</v>
      </c>
      <c r="G145" s="104">
        <v>22.5</v>
      </c>
      <c r="H145" s="104">
        <f t="shared" si="8"/>
        <v>7.875</v>
      </c>
      <c r="I145" s="125" t="s">
        <v>390</v>
      </c>
    </row>
    <row r="146" s="95" customFormat="1" ht="33" customHeight="1" spans="1:9">
      <c r="A146" s="102"/>
      <c r="B146" s="103">
        <v>1.7</v>
      </c>
      <c r="C146" s="103" t="s">
        <v>391</v>
      </c>
      <c r="D146" s="103" t="s">
        <v>389</v>
      </c>
      <c r="E146" s="104">
        <v>0.43</v>
      </c>
      <c r="F146" s="104">
        <v>1</v>
      </c>
      <c r="G146" s="104">
        <v>15</v>
      </c>
      <c r="H146" s="104">
        <f t="shared" si="8"/>
        <v>6.45</v>
      </c>
      <c r="I146" s="125" t="s">
        <v>392</v>
      </c>
    </row>
    <row r="147" s="95" customFormat="1" ht="41" customHeight="1" spans="1:9">
      <c r="A147" s="102"/>
      <c r="B147" s="103">
        <v>1.8</v>
      </c>
      <c r="C147" s="103" t="s">
        <v>393</v>
      </c>
      <c r="D147" s="103" t="s">
        <v>394</v>
      </c>
      <c r="E147" s="104">
        <v>1</v>
      </c>
      <c r="F147" s="104">
        <v>1</v>
      </c>
      <c r="G147" s="104">
        <v>21.72</v>
      </c>
      <c r="H147" s="104">
        <f t="shared" si="8"/>
        <v>21.72</v>
      </c>
      <c r="I147" s="125" t="s">
        <v>426</v>
      </c>
    </row>
    <row r="148" s="95" customFormat="1" ht="24.95" customHeight="1" spans="1:9">
      <c r="A148" s="105" t="s">
        <v>396</v>
      </c>
      <c r="B148" s="106"/>
      <c r="C148" s="106"/>
      <c r="D148" s="104">
        <f>H140+H141+H142+H143+H144+H145+H146+H147</f>
        <v>206.092</v>
      </c>
      <c r="E148" s="104"/>
      <c r="F148" s="104"/>
      <c r="G148" s="104"/>
      <c r="H148" s="104"/>
      <c r="I148" s="122"/>
    </row>
    <row r="149" s="95" customFormat="1" ht="24.95" customHeight="1" spans="1:9">
      <c r="A149" s="105" t="s">
        <v>397</v>
      </c>
      <c r="B149" s="106"/>
      <c r="C149" s="106"/>
      <c r="D149" s="104">
        <v>48</v>
      </c>
      <c r="E149" s="104"/>
      <c r="F149" s="104"/>
      <c r="G149" s="104"/>
      <c r="H149" s="104"/>
      <c r="I149" s="122"/>
    </row>
    <row r="150" s="95" customFormat="1" ht="24.95" customHeight="1" spans="1:9">
      <c r="A150" s="105" t="s">
        <v>405</v>
      </c>
      <c r="B150" s="106"/>
      <c r="C150" s="106"/>
      <c r="D150" s="104">
        <f>(D148+D149)*0.05</f>
        <v>12.7046</v>
      </c>
      <c r="E150" s="104"/>
      <c r="F150" s="104"/>
      <c r="G150" s="104"/>
      <c r="H150" s="104"/>
      <c r="I150" s="122"/>
    </row>
    <row r="151" s="95" customFormat="1" ht="24.95" customHeight="1" spans="1:9">
      <c r="A151" s="105" t="s">
        <v>399</v>
      </c>
      <c r="B151" s="106"/>
      <c r="C151" s="106"/>
      <c r="D151" s="104">
        <f>D148+D149+D150</f>
        <v>266.7966</v>
      </c>
      <c r="E151" s="104"/>
      <c r="F151" s="104"/>
      <c r="G151" s="104"/>
      <c r="H151" s="104"/>
      <c r="I151" s="122"/>
    </row>
    <row r="152" s="95" customFormat="1" ht="24.95" customHeight="1" spans="1:9">
      <c r="A152" s="105" t="s">
        <v>417</v>
      </c>
      <c r="B152" s="106"/>
      <c r="C152" s="106"/>
      <c r="D152" s="104">
        <f>D151*0.13</f>
        <v>34.683558</v>
      </c>
      <c r="E152" s="104"/>
      <c r="F152" s="104"/>
      <c r="G152" s="104"/>
      <c r="H152" s="104"/>
      <c r="I152" s="122"/>
    </row>
    <row r="153" s="95" customFormat="1" ht="24.95" customHeight="1" spans="1:9">
      <c r="A153" s="107" t="s">
        <v>401</v>
      </c>
      <c r="B153" s="108"/>
      <c r="C153" s="108"/>
      <c r="D153" s="109">
        <f>D151+D152</f>
        <v>301.480158</v>
      </c>
      <c r="E153" s="109"/>
      <c r="F153" s="109"/>
      <c r="G153" s="109"/>
      <c r="H153" s="109"/>
      <c r="I153" s="123"/>
    </row>
    <row r="154" s="95" customFormat="1" ht="45" customHeight="1" spans="1:9">
      <c r="A154" s="27"/>
      <c r="B154" s="27"/>
      <c r="C154" s="27"/>
      <c r="D154" s="27"/>
      <c r="E154" s="27"/>
      <c r="F154" s="27"/>
      <c r="G154" s="27"/>
      <c r="H154" s="27"/>
      <c r="I154" s="27"/>
    </row>
    <row r="155" s="95" customFormat="1" ht="24.95" customHeight="1" spans="1:9">
      <c r="A155" s="110" t="s">
        <v>427</v>
      </c>
      <c r="B155" s="111"/>
      <c r="C155" s="111"/>
      <c r="D155" s="111"/>
      <c r="E155" s="111"/>
      <c r="F155" s="112"/>
      <c r="G155" s="100" t="s">
        <v>364</v>
      </c>
      <c r="H155" s="100"/>
      <c r="I155" s="132" t="s">
        <v>428</v>
      </c>
    </row>
    <row r="156" s="95" customFormat="1" ht="30" customHeight="1" spans="1:9">
      <c r="A156" s="120"/>
      <c r="B156" s="120" t="s">
        <v>1</v>
      </c>
      <c r="C156" s="120" t="s">
        <v>366</v>
      </c>
      <c r="D156" s="120" t="s">
        <v>367</v>
      </c>
      <c r="E156" s="120" t="s">
        <v>368</v>
      </c>
      <c r="F156" s="120" t="s">
        <v>369</v>
      </c>
      <c r="G156" s="120" t="s">
        <v>370</v>
      </c>
      <c r="H156" s="120" t="s">
        <v>371</v>
      </c>
      <c r="I156" s="120" t="s">
        <v>372</v>
      </c>
    </row>
    <row r="157" s="95" customFormat="1" ht="24.95" customHeight="1" spans="1:9">
      <c r="A157" s="102" t="s">
        <v>373</v>
      </c>
      <c r="B157" s="103">
        <v>1.1</v>
      </c>
      <c r="C157" s="103" t="s">
        <v>408</v>
      </c>
      <c r="D157" s="103" t="s">
        <v>375</v>
      </c>
      <c r="E157" s="104">
        <v>8.55</v>
      </c>
      <c r="F157" s="104">
        <v>1</v>
      </c>
      <c r="G157" s="104">
        <v>20</v>
      </c>
      <c r="H157" s="104">
        <f t="shared" ref="H157:H164" si="9">G157*F157*E157</f>
        <v>171</v>
      </c>
      <c r="I157" s="125" t="s">
        <v>376</v>
      </c>
    </row>
    <row r="158" s="95" customFormat="1" ht="24.95" customHeight="1" spans="1:9">
      <c r="A158" s="102"/>
      <c r="B158" s="103">
        <v>1.2</v>
      </c>
      <c r="C158" s="103" t="s">
        <v>414</v>
      </c>
      <c r="D158" s="103" t="s">
        <v>378</v>
      </c>
      <c r="E158" s="104">
        <v>0.9</v>
      </c>
      <c r="F158" s="104">
        <v>1</v>
      </c>
      <c r="G158" s="104">
        <v>92</v>
      </c>
      <c r="H158" s="104">
        <f t="shared" si="9"/>
        <v>82.8</v>
      </c>
      <c r="I158" s="125" t="s">
        <v>379</v>
      </c>
    </row>
    <row r="159" s="95" customFormat="1" ht="24.95" customHeight="1" spans="1:9">
      <c r="A159" s="102"/>
      <c r="B159" s="103">
        <v>1.3</v>
      </c>
      <c r="C159" s="103" t="s">
        <v>380</v>
      </c>
      <c r="D159" s="103" t="s">
        <v>381</v>
      </c>
      <c r="E159" s="104">
        <v>0.24</v>
      </c>
      <c r="F159" s="104">
        <v>2</v>
      </c>
      <c r="G159" s="104">
        <v>285</v>
      </c>
      <c r="H159" s="104">
        <f t="shared" si="9"/>
        <v>136.8</v>
      </c>
      <c r="I159" s="125" t="s">
        <v>429</v>
      </c>
    </row>
    <row r="160" s="95" customFormat="1" ht="24.95" customHeight="1" spans="1:9">
      <c r="A160" s="102"/>
      <c r="B160" s="103">
        <v>1.4</v>
      </c>
      <c r="C160" s="103" t="s">
        <v>383</v>
      </c>
      <c r="D160" s="103" t="s">
        <v>384</v>
      </c>
      <c r="E160" s="104">
        <v>2.31</v>
      </c>
      <c r="F160" s="104">
        <v>1</v>
      </c>
      <c r="G160" s="104">
        <v>0.85</v>
      </c>
      <c r="H160" s="104">
        <f t="shared" si="9"/>
        <v>1.9635</v>
      </c>
      <c r="I160" s="125" t="s">
        <v>385</v>
      </c>
    </row>
    <row r="161" s="95" customFormat="1" ht="24.95" customHeight="1" spans="1:9">
      <c r="A161" s="102"/>
      <c r="B161" s="103">
        <v>1.5</v>
      </c>
      <c r="C161" s="103" t="s">
        <v>386</v>
      </c>
      <c r="D161" s="103" t="s">
        <v>384</v>
      </c>
      <c r="E161" s="104">
        <v>0.43</v>
      </c>
      <c r="F161" s="104">
        <v>1</v>
      </c>
      <c r="G161" s="104">
        <v>0.6</v>
      </c>
      <c r="H161" s="104">
        <f t="shared" si="9"/>
        <v>0.258</v>
      </c>
      <c r="I161" s="125" t="s">
        <v>387</v>
      </c>
    </row>
    <row r="162" s="95" customFormat="1" ht="28" customHeight="1" spans="1:9">
      <c r="A162" s="102"/>
      <c r="B162" s="103">
        <v>1.6</v>
      </c>
      <c r="C162" s="103" t="s">
        <v>388</v>
      </c>
      <c r="D162" s="103" t="s">
        <v>389</v>
      </c>
      <c r="E162" s="104">
        <v>0.35</v>
      </c>
      <c r="F162" s="104">
        <v>1</v>
      </c>
      <c r="G162" s="104">
        <v>22.5</v>
      </c>
      <c r="H162" s="104">
        <f t="shared" si="9"/>
        <v>7.875</v>
      </c>
      <c r="I162" s="125" t="s">
        <v>390</v>
      </c>
    </row>
    <row r="163" s="95" customFormat="1" ht="30" customHeight="1" spans="1:9">
      <c r="A163" s="102"/>
      <c r="B163" s="103">
        <v>1.7</v>
      </c>
      <c r="C163" s="103" t="s">
        <v>391</v>
      </c>
      <c r="D163" s="103" t="s">
        <v>389</v>
      </c>
      <c r="E163" s="104">
        <v>0.43</v>
      </c>
      <c r="F163" s="104">
        <v>1</v>
      </c>
      <c r="G163" s="104">
        <v>15</v>
      </c>
      <c r="H163" s="104">
        <f t="shared" si="9"/>
        <v>6.45</v>
      </c>
      <c r="I163" s="125" t="s">
        <v>392</v>
      </c>
    </row>
    <row r="164" s="95" customFormat="1" ht="51" customHeight="1" spans="1:9">
      <c r="A164" s="102"/>
      <c r="B164" s="103">
        <v>1.8</v>
      </c>
      <c r="C164" s="103" t="s">
        <v>393</v>
      </c>
      <c r="D164" s="103" t="s">
        <v>394</v>
      </c>
      <c r="E164" s="104">
        <v>1</v>
      </c>
      <c r="F164" s="104">
        <v>1</v>
      </c>
      <c r="G164" s="104">
        <v>2</v>
      </c>
      <c r="H164" s="104">
        <f t="shared" si="9"/>
        <v>2</v>
      </c>
      <c r="I164" s="125" t="s">
        <v>430</v>
      </c>
    </row>
    <row r="165" s="95" customFormat="1" ht="24.95" customHeight="1" spans="1:9">
      <c r="A165" s="105" t="s">
        <v>396</v>
      </c>
      <c r="B165" s="106"/>
      <c r="C165" s="106"/>
      <c r="D165" s="104">
        <f>H157+H158+H159+H160+H161+H162+H163+H164</f>
        <v>409.1465</v>
      </c>
      <c r="E165" s="104"/>
      <c r="F165" s="104"/>
      <c r="G165" s="104"/>
      <c r="H165" s="104"/>
      <c r="I165" s="122"/>
    </row>
    <row r="166" s="95" customFormat="1" ht="24.95" customHeight="1" spans="1:9">
      <c r="A166" s="105" t="s">
        <v>397</v>
      </c>
      <c r="B166" s="106"/>
      <c r="C166" s="106"/>
      <c r="D166" s="104">
        <v>70</v>
      </c>
      <c r="E166" s="104"/>
      <c r="F166" s="104"/>
      <c r="G166" s="104"/>
      <c r="H166" s="104"/>
      <c r="I166" s="122"/>
    </row>
    <row r="167" s="95" customFormat="1" ht="24.95" customHeight="1" spans="1:9">
      <c r="A167" s="105" t="s">
        <v>405</v>
      </c>
      <c r="B167" s="106"/>
      <c r="C167" s="106"/>
      <c r="D167" s="104">
        <f>(D165+D166)*0.05</f>
        <v>23.957325</v>
      </c>
      <c r="E167" s="104"/>
      <c r="F167" s="104"/>
      <c r="G167" s="104"/>
      <c r="H167" s="104"/>
      <c r="I167" s="122"/>
    </row>
    <row r="168" s="95" customFormat="1" ht="24.95" customHeight="1" spans="1:9">
      <c r="A168" s="105" t="s">
        <v>399</v>
      </c>
      <c r="B168" s="106"/>
      <c r="C168" s="106"/>
      <c r="D168" s="104">
        <f>D165+D166+D167</f>
        <v>503.103825</v>
      </c>
      <c r="E168" s="104"/>
      <c r="F168" s="104"/>
      <c r="G168" s="104"/>
      <c r="H168" s="104"/>
      <c r="I168" s="122"/>
    </row>
    <row r="169" s="95" customFormat="1" ht="24.95" customHeight="1" spans="1:9">
      <c r="A169" s="105" t="s">
        <v>400</v>
      </c>
      <c r="B169" s="106"/>
      <c r="C169" s="106"/>
      <c r="D169" s="104">
        <f>D168*0.13</f>
        <v>65.40349725</v>
      </c>
      <c r="E169" s="104"/>
      <c r="F169" s="104"/>
      <c r="G169" s="104"/>
      <c r="H169" s="104"/>
      <c r="I169" s="122"/>
    </row>
    <row r="170" s="95" customFormat="1" ht="24.95" customHeight="1" spans="1:9">
      <c r="A170" s="107" t="s">
        <v>401</v>
      </c>
      <c r="B170" s="108"/>
      <c r="C170" s="108"/>
      <c r="D170" s="109">
        <f>D168+D169</f>
        <v>568.50732225</v>
      </c>
      <c r="E170" s="109"/>
      <c r="F170" s="109"/>
      <c r="G170" s="109"/>
      <c r="H170" s="109"/>
      <c r="I170" s="123"/>
    </row>
    <row r="171" s="95" customFormat="1" ht="45" customHeight="1" spans="1:9">
      <c r="A171" s="27"/>
      <c r="B171" s="27"/>
      <c r="C171" s="27"/>
      <c r="D171" s="27"/>
      <c r="E171" s="27"/>
      <c r="F171" s="27"/>
      <c r="G171" s="27"/>
      <c r="H171" s="27"/>
      <c r="I171" s="27"/>
    </row>
    <row r="172" s="95" customFormat="1" ht="24.95" customHeight="1" spans="1:9">
      <c r="A172" s="110" t="s">
        <v>431</v>
      </c>
      <c r="B172" s="111"/>
      <c r="C172" s="111"/>
      <c r="D172" s="111"/>
      <c r="E172" s="111"/>
      <c r="F172" s="112"/>
      <c r="G172" s="100" t="s">
        <v>364</v>
      </c>
      <c r="H172" s="100"/>
      <c r="I172" s="132" t="s">
        <v>419</v>
      </c>
    </row>
    <row r="173" s="95" customFormat="1" ht="33" customHeight="1" spans="1:9">
      <c r="A173" s="120"/>
      <c r="B173" s="120" t="s">
        <v>1</v>
      </c>
      <c r="C173" s="120" t="s">
        <v>366</v>
      </c>
      <c r="D173" s="120" t="s">
        <v>367</v>
      </c>
      <c r="E173" s="120" t="s">
        <v>368</v>
      </c>
      <c r="F173" s="120" t="s">
        <v>369</v>
      </c>
      <c r="G173" s="120" t="s">
        <v>370</v>
      </c>
      <c r="H173" s="120" t="s">
        <v>371</v>
      </c>
      <c r="I173" s="120" t="s">
        <v>372</v>
      </c>
    </row>
    <row r="174" s="95" customFormat="1" ht="24.95" customHeight="1" spans="1:9">
      <c r="A174" s="102" t="s">
        <v>373</v>
      </c>
      <c r="B174" s="103">
        <v>1.1</v>
      </c>
      <c r="C174" s="103" t="s">
        <v>432</v>
      </c>
      <c r="D174" s="103" t="s">
        <v>375</v>
      </c>
      <c r="E174" s="104">
        <v>8.65</v>
      </c>
      <c r="F174" s="104">
        <v>1</v>
      </c>
      <c r="G174" s="104">
        <v>21.1</v>
      </c>
      <c r="H174" s="104">
        <f t="shared" ref="H174:H181" si="10">G174*F174*E174</f>
        <v>182.515</v>
      </c>
      <c r="I174" s="125" t="s">
        <v>376</v>
      </c>
    </row>
    <row r="175" s="95" customFormat="1" ht="24.95" customHeight="1" spans="1:9">
      <c r="A175" s="102"/>
      <c r="B175" s="103">
        <v>1.2</v>
      </c>
      <c r="C175" s="103" t="s">
        <v>377</v>
      </c>
      <c r="D175" s="103" t="s">
        <v>378</v>
      </c>
      <c r="E175" s="104">
        <v>0.9</v>
      </c>
      <c r="F175" s="104">
        <v>1</v>
      </c>
      <c r="G175" s="104">
        <v>82</v>
      </c>
      <c r="H175" s="104">
        <f t="shared" si="10"/>
        <v>73.8</v>
      </c>
      <c r="I175" s="125" t="s">
        <v>379</v>
      </c>
    </row>
    <row r="176" s="95" customFormat="1" ht="24.95" customHeight="1" spans="1:9">
      <c r="A176" s="102"/>
      <c r="B176" s="103">
        <v>1.3</v>
      </c>
      <c r="C176" s="103" t="s">
        <v>380</v>
      </c>
      <c r="D176" s="103" t="s">
        <v>381</v>
      </c>
      <c r="E176" s="104">
        <v>0.46</v>
      </c>
      <c r="F176" s="104">
        <v>1</v>
      </c>
      <c r="G176" s="104">
        <v>36</v>
      </c>
      <c r="H176" s="104">
        <f t="shared" si="10"/>
        <v>16.56</v>
      </c>
      <c r="I176" s="125" t="s">
        <v>382</v>
      </c>
    </row>
    <row r="177" s="95" customFormat="1" ht="24.95" customHeight="1" spans="1:9">
      <c r="A177" s="102"/>
      <c r="B177" s="103">
        <v>1.4</v>
      </c>
      <c r="C177" s="103" t="s">
        <v>383</v>
      </c>
      <c r="D177" s="103" t="s">
        <v>384</v>
      </c>
      <c r="E177" s="104">
        <v>3.05</v>
      </c>
      <c r="F177" s="104">
        <v>1</v>
      </c>
      <c r="G177" s="104">
        <v>0.85</v>
      </c>
      <c r="H177" s="104">
        <f t="shared" si="10"/>
        <v>2.5925</v>
      </c>
      <c r="I177" s="125" t="s">
        <v>385</v>
      </c>
    </row>
    <row r="178" s="95" customFormat="1" ht="24.95" customHeight="1" spans="1:9">
      <c r="A178" s="102"/>
      <c r="B178" s="103">
        <v>1.5</v>
      </c>
      <c r="C178" s="103" t="s">
        <v>386</v>
      </c>
      <c r="D178" s="103" t="s">
        <v>384</v>
      </c>
      <c r="E178" s="104">
        <v>0.45</v>
      </c>
      <c r="F178" s="104">
        <v>1</v>
      </c>
      <c r="G178" s="104">
        <v>0.6</v>
      </c>
      <c r="H178" s="104">
        <f t="shared" si="10"/>
        <v>0.27</v>
      </c>
      <c r="I178" s="125" t="s">
        <v>387</v>
      </c>
    </row>
    <row r="179" s="95" customFormat="1" ht="30" customHeight="1" spans="1:9">
      <c r="A179" s="102"/>
      <c r="B179" s="103">
        <v>1.6</v>
      </c>
      <c r="C179" s="103" t="s">
        <v>388</v>
      </c>
      <c r="D179" s="103" t="s">
        <v>389</v>
      </c>
      <c r="E179" s="104">
        <v>0.34</v>
      </c>
      <c r="F179" s="104">
        <v>1</v>
      </c>
      <c r="G179" s="104">
        <v>22.5</v>
      </c>
      <c r="H179" s="104">
        <f t="shared" si="10"/>
        <v>7.65</v>
      </c>
      <c r="I179" s="125" t="s">
        <v>390</v>
      </c>
    </row>
    <row r="180" s="95" customFormat="1" ht="27" customHeight="1" spans="1:9">
      <c r="A180" s="102"/>
      <c r="B180" s="103">
        <v>1.7</v>
      </c>
      <c r="C180" s="103" t="s">
        <v>391</v>
      </c>
      <c r="D180" s="103" t="s">
        <v>389</v>
      </c>
      <c r="E180" s="104">
        <v>0.4</v>
      </c>
      <c r="F180" s="104">
        <v>1</v>
      </c>
      <c r="G180" s="104">
        <v>15</v>
      </c>
      <c r="H180" s="104">
        <f t="shared" si="10"/>
        <v>6</v>
      </c>
      <c r="I180" s="125" t="s">
        <v>392</v>
      </c>
    </row>
    <row r="181" s="95" customFormat="1" ht="42" customHeight="1" spans="1:9">
      <c r="A181" s="102"/>
      <c r="B181" s="103">
        <v>1.8</v>
      </c>
      <c r="C181" s="103" t="s">
        <v>393</v>
      </c>
      <c r="D181" s="103" t="s">
        <v>394</v>
      </c>
      <c r="E181" s="104">
        <v>1</v>
      </c>
      <c r="F181" s="104">
        <v>1</v>
      </c>
      <c r="G181" s="104">
        <v>2</v>
      </c>
      <c r="H181" s="104">
        <f t="shared" si="10"/>
        <v>2</v>
      </c>
      <c r="I181" s="125" t="s">
        <v>433</v>
      </c>
    </row>
    <row r="182" s="95" customFormat="1" ht="24.95" customHeight="1" spans="1:9">
      <c r="A182" s="105" t="s">
        <v>396</v>
      </c>
      <c r="B182" s="106"/>
      <c r="C182" s="106"/>
      <c r="D182" s="104">
        <f>H174+H175+H176+H177+H178+H179+H180+H181</f>
        <v>291.3875</v>
      </c>
      <c r="E182" s="104"/>
      <c r="F182" s="104"/>
      <c r="G182" s="104"/>
      <c r="H182" s="104"/>
      <c r="I182" s="122"/>
    </row>
    <row r="183" s="95" customFormat="1" ht="24.95" customHeight="1" spans="1:9">
      <c r="A183" s="105" t="s">
        <v>397</v>
      </c>
      <c r="B183" s="106"/>
      <c r="C183" s="106"/>
      <c r="D183" s="104">
        <v>58</v>
      </c>
      <c r="E183" s="104"/>
      <c r="F183" s="104"/>
      <c r="G183" s="104"/>
      <c r="H183" s="104"/>
      <c r="I183" s="122"/>
    </row>
    <row r="184" s="95" customFormat="1" ht="24.95" customHeight="1" spans="1:9">
      <c r="A184" s="105" t="s">
        <v>405</v>
      </c>
      <c r="B184" s="106"/>
      <c r="C184" s="106"/>
      <c r="D184" s="104">
        <f>(D182+D183)*0.05</f>
        <v>17.469375</v>
      </c>
      <c r="E184" s="104"/>
      <c r="F184" s="104"/>
      <c r="G184" s="104"/>
      <c r="H184" s="104"/>
      <c r="I184" s="122"/>
    </row>
    <row r="185" s="95" customFormat="1" ht="24.95" customHeight="1" spans="1:9">
      <c r="A185" s="105" t="s">
        <v>399</v>
      </c>
      <c r="B185" s="106"/>
      <c r="C185" s="106"/>
      <c r="D185" s="104">
        <f>D182+D183+D184</f>
        <v>366.856875</v>
      </c>
      <c r="E185" s="104"/>
      <c r="F185" s="104"/>
      <c r="G185" s="104"/>
      <c r="H185" s="104"/>
      <c r="I185" s="122"/>
    </row>
    <row r="186" s="95" customFormat="1" ht="24.95" customHeight="1" spans="1:9">
      <c r="A186" s="105" t="s">
        <v>417</v>
      </c>
      <c r="B186" s="106"/>
      <c r="C186" s="106"/>
      <c r="D186" s="104">
        <f>D185*0.13</f>
        <v>47.69139375</v>
      </c>
      <c r="E186" s="104"/>
      <c r="F186" s="104"/>
      <c r="G186" s="104"/>
      <c r="H186" s="104"/>
      <c r="I186" s="122"/>
    </row>
    <row r="187" s="95" customFormat="1" ht="24.95" customHeight="1" spans="1:9">
      <c r="A187" s="107" t="s">
        <v>401</v>
      </c>
      <c r="B187" s="108"/>
      <c r="C187" s="108"/>
      <c r="D187" s="104">
        <f>D185+D186</f>
        <v>414.54826875</v>
      </c>
      <c r="E187" s="104"/>
      <c r="F187" s="104"/>
      <c r="G187" s="104"/>
      <c r="H187" s="104"/>
      <c r="I187" s="122"/>
    </row>
    <row r="188" s="95" customFormat="1" ht="39" customHeight="1"/>
  </sheetData>
  <mergeCells count="166">
    <mergeCell ref="A1:H1"/>
    <mergeCell ref="A2:F2"/>
    <mergeCell ref="G2:H2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9:F19"/>
    <mergeCell ref="G19:H19"/>
    <mergeCell ref="A29:C29"/>
    <mergeCell ref="D29:I29"/>
    <mergeCell ref="A30:C30"/>
    <mergeCell ref="D30:I30"/>
    <mergeCell ref="A31:C31"/>
    <mergeCell ref="D31:I31"/>
    <mergeCell ref="A32:C32"/>
    <mergeCell ref="D32:I32"/>
    <mergeCell ref="A33:C33"/>
    <mergeCell ref="D33:I33"/>
    <mergeCell ref="A34:C34"/>
    <mergeCell ref="D34:I34"/>
    <mergeCell ref="A36:F36"/>
    <mergeCell ref="G36:H36"/>
    <mergeCell ref="A46:C46"/>
    <mergeCell ref="D46:I46"/>
    <mergeCell ref="A47:C47"/>
    <mergeCell ref="D47:I47"/>
    <mergeCell ref="A48:C48"/>
    <mergeCell ref="D48:I48"/>
    <mergeCell ref="A49:C49"/>
    <mergeCell ref="D49:I49"/>
    <mergeCell ref="A50:C50"/>
    <mergeCell ref="D50:I50"/>
    <mergeCell ref="A51:C51"/>
    <mergeCell ref="D51:I51"/>
    <mergeCell ref="A53:F53"/>
    <mergeCell ref="G53:H53"/>
    <mergeCell ref="A63:C63"/>
    <mergeCell ref="D63:I63"/>
    <mergeCell ref="A64:C64"/>
    <mergeCell ref="D64:I64"/>
    <mergeCell ref="A65:C65"/>
    <mergeCell ref="D65:I65"/>
    <mergeCell ref="A66:C66"/>
    <mergeCell ref="D66:I66"/>
    <mergeCell ref="A67:C67"/>
    <mergeCell ref="D67:I67"/>
    <mergeCell ref="A68:C68"/>
    <mergeCell ref="D68:I68"/>
    <mergeCell ref="A70:F70"/>
    <mergeCell ref="G70:H70"/>
    <mergeCell ref="A80:C80"/>
    <mergeCell ref="D80:I80"/>
    <mergeCell ref="A81:C81"/>
    <mergeCell ref="D81:I81"/>
    <mergeCell ref="A82:C82"/>
    <mergeCell ref="D82:I82"/>
    <mergeCell ref="A83:C83"/>
    <mergeCell ref="D83:I83"/>
    <mergeCell ref="A84:C84"/>
    <mergeCell ref="D84:I84"/>
    <mergeCell ref="A85:C85"/>
    <mergeCell ref="D85:I85"/>
    <mergeCell ref="A87:F87"/>
    <mergeCell ref="G87:H87"/>
    <mergeCell ref="A97:C97"/>
    <mergeCell ref="D97:I97"/>
    <mergeCell ref="A98:C98"/>
    <mergeCell ref="D98:I98"/>
    <mergeCell ref="A99:C99"/>
    <mergeCell ref="D99:I99"/>
    <mergeCell ref="A100:C100"/>
    <mergeCell ref="D100:I100"/>
    <mergeCell ref="A101:C101"/>
    <mergeCell ref="D101:I101"/>
    <mergeCell ref="A102:C102"/>
    <mergeCell ref="D102:I102"/>
    <mergeCell ref="A104:F104"/>
    <mergeCell ref="G104:H104"/>
    <mergeCell ref="A114:C114"/>
    <mergeCell ref="D114:I114"/>
    <mergeCell ref="A115:C115"/>
    <mergeCell ref="D115:I115"/>
    <mergeCell ref="A116:C116"/>
    <mergeCell ref="D116:I116"/>
    <mergeCell ref="A117:C117"/>
    <mergeCell ref="D117:I117"/>
    <mergeCell ref="A118:C118"/>
    <mergeCell ref="D118:I118"/>
    <mergeCell ref="A119:C119"/>
    <mergeCell ref="D119:I119"/>
    <mergeCell ref="A121:F121"/>
    <mergeCell ref="G121:H121"/>
    <mergeCell ref="A131:C131"/>
    <mergeCell ref="D131:I131"/>
    <mergeCell ref="A132:C132"/>
    <mergeCell ref="D132:I132"/>
    <mergeCell ref="A133:C133"/>
    <mergeCell ref="D133:I133"/>
    <mergeCell ref="A134:C134"/>
    <mergeCell ref="D134:I134"/>
    <mergeCell ref="A135:C135"/>
    <mergeCell ref="D135:I135"/>
    <mergeCell ref="A136:C136"/>
    <mergeCell ref="D136:I136"/>
    <mergeCell ref="A138:F138"/>
    <mergeCell ref="G138:H138"/>
    <mergeCell ref="A148:C148"/>
    <mergeCell ref="D148:I148"/>
    <mergeCell ref="A149:C149"/>
    <mergeCell ref="D149:I149"/>
    <mergeCell ref="A150:C150"/>
    <mergeCell ref="D150:I150"/>
    <mergeCell ref="A151:C151"/>
    <mergeCell ref="D151:I151"/>
    <mergeCell ref="A152:C152"/>
    <mergeCell ref="D152:I152"/>
    <mergeCell ref="A153:C153"/>
    <mergeCell ref="D153:I153"/>
    <mergeCell ref="A155:F155"/>
    <mergeCell ref="G155:H155"/>
    <mergeCell ref="A165:C165"/>
    <mergeCell ref="D165:I165"/>
    <mergeCell ref="A166:C166"/>
    <mergeCell ref="D166:I166"/>
    <mergeCell ref="A167:C167"/>
    <mergeCell ref="D167:I167"/>
    <mergeCell ref="A168:C168"/>
    <mergeCell ref="D168:I168"/>
    <mergeCell ref="A169:C169"/>
    <mergeCell ref="D169:I169"/>
    <mergeCell ref="A170:C170"/>
    <mergeCell ref="D170:I170"/>
    <mergeCell ref="A172:F172"/>
    <mergeCell ref="G172:H172"/>
    <mergeCell ref="A182:C182"/>
    <mergeCell ref="D182:I182"/>
    <mergeCell ref="A183:C183"/>
    <mergeCell ref="D183:I183"/>
    <mergeCell ref="A184:C184"/>
    <mergeCell ref="D184:I184"/>
    <mergeCell ref="A185:C185"/>
    <mergeCell ref="D185:I185"/>
    <mergeCell ref="A186:C186"/>
    <mergeCell ref="D186:I186"/>
    <mergeCell ref="A187:C187"/>
    <mergeCell ref="D187:I187"/>
    <mergeCell ref="A4:A11"/>
    <mergeCell ref="A21:A28"/>
    <mergeCell ref="A38:A45"/>
    <mergeCell ref="A55:A62"/>
    <mergeCell ref="A72:A79"/>
    <mergeCell ref="A89:A96"/>
    <mergeCell ref="A106:A113"/>
    <mergeCell ref="A123:A130"/>
    <mergeCell ref="A140:A147"/>
    <mergeCell ref="A157:A164"/>
    <mergeCell ref="A174:A18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I7" sqref="I7"/>
    </sheetView>
  </sheetViews>
  <sheetFormatPr defaultColWidth="8.7" defaultRowHeight="14.25" outlineLevelCol="6"/>
  <cols>
    <col min="1" max="1" width="5.2" style="72" customWidth="1"/>
    <col min="2" max="2" width="21.1" customWidth="1"/>
    <col min="3" max="3" width="16.625" customWidth="1"/>
    <col min="4" max="4" width="10.375" customWidth="1"/>
    <col min="5" max="5" width="14.375" customWidth="1"/>
    <col min="6" max="6" width="12.625" customWidth="1"/>
    <col min="7" max="7" width="11.5"/>
  </cols>
  <sheetData>
    <row r="1" s="70" customFormat="1" ht="40.5" customHeight="1" spans="1:6">
      <c r="A1" s="73" t="s">
        <v>434</v>
      </c>
      <c r="B1" s="73"/>
      <c r="C1" s="73"/>
      <c r="D1" s="73"/>
      <c r="E1" s="73"/>
      <c r="F1" s="73"/>
    </row>
    <row r="2" s="71" customFormat="1" ht="44.25" customHeight="1" spans="1:6">
      <c r="A2" s="74" t="s">
        <v>1</v>
      </c>
      <c r="B2" s="75" t="s">
        <v>343</v>
      </c>
      <c r="C2" s="76" t="s">
        <v>344</v>
      </c>
      <c r="D2" s="75" t="s">
        <v>345</v>
      </c>
      <c r="E2" s="76" t="s">
        <v>346</v>
      </c>
      <c r="F2" s="77" t="s">
        <v>347</v>
      </c>
    </row>
    <row r="3" s="70" customFormat="1" ht="52" customHeight="1" spans="1:6">
      <c r="A3" s="78">
        <v>1</v>
      </c>
      <c r="B3" s="34" t="s">
        <v>348</v>
      </c>
      <c r="C3" s="79">
        <f>'2#楼汇总表（表2）'!C3+'3#楼汇总表（表2）'!C3+'5#楼汇总表（表2）'!C3+'8#楼汇总表（表2）'!C3</f>
        <v>1512.97</v>
      </c>
      <c r="D3" s="79">
        <f t="shared" ref="D3:D9" si="0">E3/C3</f>
        <v>444.60705975</v>
      </c>
      <c r="E3" s="79">
        <f>'2#楼汇总表（表2）'!E3+'3#楼汇总表（表2）'!E3+'5#楼汇总表（表2）'!E3+'8#楼汇总表（表2）'!E3</f>
        <v>672677.143189957</v>
      </c>
      <c r="F3" s="80"/>
    </row>
    <row r="4" s="70" customFormat="1" ht="52" customHeight="1" spans="1:6">
      <c r="A4" s="78">
        <v>2</v>
      </c>
      <c r="B4" s="34" t="s">
        <v>350</v>
      </c>
      <c r="C4" s="79">
        <f>'2#楼汇总表（表2）'!C4+'3#楼汇总表（表2）'!C4+'5#楼汇总表（表2）'!C4+'8#楼汇总表（表2）'!C4</f>
        <v>434.71</v>
      </c>
      <c r="D4" s="79">
        <f t="shared" si="0"/>
        <v>507.28273575</v>
      </c>
      <c r="E4" s="79">
        <f>'2#楼汇总表（表2）'!E4+'3#楼汇总表（表2）'!E4+'5#楼汇总表（表2）'!E4+'8#楼汇总表（表2）'!E4</f>
        <v>220520.878057883</v>
      </c>
      <c r="F4" s="81"/>
    </row>
    <row r="5" s="70" customFormat="1" ht="52" customHeight="1" spans="1:6">
      <c r="A5" s="78">
        <v>4</v>
      </c>
      <c r="B5" s="34" t="s">
        <v>353</v>
      </c>
      <c r="C5" s="79">
        <f>'5#楼汇总表（表2）'!C5+'8#楼汇总表（表2）'!C5</f>
        <v>12.7</v>
      </c>
      <c r="D5" s="79">
        <f t="shared" si="0"/>
        <v>339.982083</v>
      </c>
      <c r="E5" s="79">
        <f>'5#楼汇总表（表2）'!E5+'8#楼汇总表（表2）'!E5</f>
        <v>4317.7724541</v>
      </c>
      <c r="F5" s="81"/>
    </row>
    <row r="6" s="28" customFormat="1" ht="43.2" customHeight="1" spans="1:6">
      <c r="A6" s="78">
        <v>5</v>
      </c>
      <c r="B6" s="34" t="s">
        <v>354</v>
      </c>
      <c r="C6" s="35">
        <f>'5#楼汇总表（表2）'!C6+'8#楼汇总表（表2）'!C6</f>
        <v>165.3</v>
      </c>
      <c r="D6" s="79">
        <f t="shared" si="0"/>
        <v>393.452892</v>
      </c>
      <c r="E6" s="35">
        <f>'5#楼汇总表（表2）'!E6+'8#楼汇总表（表2）'!E6</f>
        <v>65037.7630476</v>
      </c>
      <c r="F6" s="55"/>
    </row>
    <row r="7" s="70" customFormat="1" ht="52" customHeight="1" spans="1:7">
      <c r="A7" s="78">
        <v>6</v>
      </c>
      <c r="B7" s="34" t="s">
        <v>355</v>
      </c>
      <c r="C7" s="79">
        <f>'2#楼汇总表（表2）'!C5+'3#楼汇总表（表2）'!C5+'5#楼汇总表（表2）'!C7+'8#楼汇总表（表2）'!C7</f>
        <v>139.4</v>
      </c>
      <c r="D7" s="79">
        <f t="shared" si="0"/>
        <v>297.40749675</v>
      </c>
      <c r="E7" s="79">
        <f>'2#楼汇总表（表2）'!E5+'3#楼汇总表（表2）'!E5+'5#楼汇总表（表2）'!E7+'8#楼汇总表（表2）'!E7</f>
        <v>41458.60504695</v>
      </c>
      <c r="F7" s="80"/>
      <c r="G7" s="82"/>
    </row>
    <row r="8" s="70" customFormat="1" ht="52" customHeight="1" spans="1:6">
      <c r="A8" s="78">
        <v>7</v>
      </c>
      <c r="B8" s="34" t="s">
        <v>356</v>
      </c>
      <c r="C8" s="79">
        <f>'2#楼汇总表（表2）'!C6+'3#楼汇总表（表2）'!C6+'5#楼汇总表（表2）'!C8+'8#楼汇总表（表2）'!C8</f>
        <v>499.59</v>
      </c>
      <c r="D8" s="79">
        <f t="shared" si="0"/>
        <v>372.89855925</v>
      </c>
      <c r="E8" s="79">
        <f>'2#楼汇总表（表2）'!E6+'3#楼汇总表（表2）'!E6+'5#楼汇总表（表2）'!E8+'8#楼汇总表（表2）'!E8</f>
        <v>186296.391215707</v>
      </c>
      <c r="F8" s="80"/>
    </row>
    <row r="9" s="70" customFormat="1" ht="52" customHeight="1" spans="1:7">
      <c r="A9" s="78">
        <v>8</v>
      </c>
      <c r="B9" s="34" t="s">
        <v>357</v>
      </c>
      <c r="C9" s="79">
        <f>'2#楼汇总表（表2）'!C7+'3#楼汇总表（表2）'!C7+'5#楼汇总表（表2）'!C9+'8#楼汇总表（表2）'!C9</f>
        <v>1746.99</v>
      </c>
      <c r="D9" s="79">
        <f t="shared" si="0"/>
        <v>301.480158</v>
      </c>
      <c r="E9" s="79">
        <f>'2#楼汇总表（表2）'!E7+'3#楼汇总表（表2）'!E7+'5#楼汇总表（表2）'!E9+'8#楼汇总表（表2）'!E9</f>
        <v>526682.82122442</v>
      </c>
      <c r="F9" s="83"/>
      <c r="G9" s="84"/>
    </row>
    <row r="10" s="70" customFormat="1" ht="24" customHeight="1" spans="1:7">
      <c r="A10" s="85" t="s">
        <v>360</v>
      </c>
      <c r="B10" s="86"/>
      <c r="C10" s="87">
        <f>SUM(C3:C9)</f>
        <v>4511.66</v>
      </c>
      <c r="D10" s="88"/>
      <c r="E10" s="87">
        <f>SUM(E3:E9)</f>
        <v>1716991.37423662</v>
      </c>
      <c r="F10" s="89"/>
      <c r="G10" s="84"/>
    </row>
    <row r="11" s="70" customFormat="1" ht="55.5" customHeight="1" spans="1:5">
      <c r="A11" s="90" t="s">
        <v>435</v>
      </c>
      <c r="B11" s="90"/>
      <c r="C11" s="90"/>
      <c r="D11" s="90"/>
      <c r="E11" s="90"/>
    </row>
    <row r="12" customFormat="1" spans="1:5">
      <c r="A12" s="91"/>
      <c r="B12" s="92"/>
      <c r="C12" s="93"/>
      <c r="D12" s="93"/>
      <c r="E12" s="93"/>
    </row>
    <row r="13" customFormat="1" spans="1:1">
      <c r="A13" s="72"/>
    </row>
    <row r="14" customFormat="1" spans="1:1">
      <c r="A14" s="72"/>
    </row>
    <row r="15" customFormat="1" spans="1:1">
      <c r="A15" s="72"/>
    </row>
    <row r="18" customFormat="1" spans="1:2">
      <c r="A18" s="72"/>
      <c r="B18" s="94"/>
    </row>
    <row r="19" customFormat="1" spans="1:2">
      <c r="A19" s="72"/>
      <c r="B19" s="94"/>
    </row>
    <row r="20" customFormat="1" spans="1:2">
      <c r="A20" s="72"/>
      <c r="B20" s="94"/>
    </row>
  </sheetData>
  <mergeCells count="2">
    <mergeCell ref="A1:F1"/>
    <mergeCell ref="A11:E11"/>
  </mergeCell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3" workbookViewId="0">
      <selection activeCell="O7" sqref="O7"/>
    </sheetView>
  </sheetViews>
  <sheetFormatPr defaultColWidth="8.7" defaultRowHeight="14.25" outlineLevelCol="6"/>
  <cols>
    <col min="1" max="1" width="5.2" style="30" customWidth="1"/>
    <col min="2" max="2" width="21.1" style="31" customWidth="1"/>
    <col min="3" max="3" width="14.25" style="31" customWidth="1"/>
    <col min="4" max="4" width="9.6" style="31" customWidth="1"/>
    <col min="5" max="5" width="16.125" style="31" customWidth="1"/>
    <col min="6" max="6" width="11.25" style="31" customWidth="1"/>
    <col min="7" max="16384" width="8.7" style="31"/>
  </cols>
  <sheetData>
    <row r="1" s="28" customFormat="1" ht="40.5" customHeight="1" spans="1:6">
      <c r="A1" s="62" t="s">
        <v>436</v>
      </c>
      <c r="B1" s="62"/>
      <c r="C1" s="62"/>
      <c r="D1" s="62"/>
      <c r="E1" s="62"/>
      <c r="F1" s="62"/>
    </row>
    <row r="2" s="29" customFormat="1" ht="44.25" customHeight="1" spans="1:6">
      <c r="A2" s="49" t="s">
        <v>1</v>
      </c>
      <c r="B2" s="50" t="s">
        <v>343</v>
      </c>
      <c r="C2" s="51" t="s">
        <v>344</v>
      </c>
      <c r="D2" s="50" t="s">
        <v>345</v>
      </c>
      <c r="E2" s="51" t="s">
        <v>346</v>
      </c>
      <c r="F2" s="52" t="s">
        <v>347</v>
      </c>
    </row>
    <row r="3" s="28" customFormat="1" ht="52" customHeight="1" spans="1:6">
      <c r="A3" s="53">
        <v>1</v>
      </c>
      <c r="B3" s="34" t="s">
        <v>348</v>
      </c>
      <c r="C3" s="35">
        <f>'6#楼汇总表（表2）'!C3+'9#楼汇总表（表2）'!C3</f>
        <v>1598.35</v>
      </c>
      <c r="D3" s="35">
        <f t="shared" ref="D3:D12" si="0">E3/C3</f>
        <v>444.60705975</v>
      </c>
      <c r="E3" s="35">
        <f>'6#楼汇总表（表2）'!E3+'9#楼汇总表（表2）'!E3</f>
        <v>710637.693951412</v>
      </c>
      <c r="F3" s="54"/>
    </row>
    <row r="4" s="28" customFormat="1" ht="52" customHeight="1" spans="1:6">
      <c r="A4" s="53">
        <v>2</v>
      </c>
      <c r="B4" s="34" t="s">
        <v>350</v>
      </c>
      <c r="C4" s="35">
        <f>'6#楼汇总表（表2）'!C4+'9#楼汇总表（表2）'!C4</f>
        <v>469</v>
      </c>
      <c r="D4" s="35">
        <f t="shared" si="0"/>
        <v>507.28273575</v>
      </c>
      <c r="E4" s="35">
        <f>'6#楼汇总表（表2）'!E4+'9#楼汇总表（表2）'!E4</f>
        <v>237915.60306675</v>
      </c>
      <c r="F4" s="55"/>
    </row>
    <row r="5" s="28" customFormat="1" ht="52" customHeight="1" spans="1:6">
      <c r="A5" s="53">
        <v>3</v>
      </c>
      <c r="B5" s="34" t="s">
        <v>351</v>
      </c>
      <c r="C5" s="35">
        <f>'6#楼汇总表（表2）'!C5+'9#楼汇总表（表2）'!C5</f>
        <v>219.64</v>
      </c>
      <c r="D5" s="35">
        <f t="shared" si="0"/>
        <v>440.99772675</v>
      </c>
      <c r="E5" s="35">
        <f>'6#楼汇总表（表2）'!E5+'9#楼汇总表（表2）'!E5</f>
        <v>96860.74070337</v>
      </c>
      <c r="F5" s="55"/>
    </row>
    <row r="6" s="28" customFormat="1" ht="52" customHeight="1" spans="1:6">
      <c r="A6" s="53">
        <v>4</v>
      </c>
      <c r="B6" s="34" t="s">
        <v>352</v>
      </c>
      <c r="C6" s="35">
        <f>'6#楼汇总表（表2）'!C6+'9#楼汇总表（表2）'!C6</f>
        <v>2.16</v>
      </c>
      <c r="D6" s="35">
        <f t="shared" si="0"/>
        <v>362.02428675</v>
      </c>
      <c r="E6" s="35">
        <f>'6#楼汇总表（表2）'!E6+'9#楼汇总表（表2）'!E6</f>
        <v>781.97245938</v>
      </c>
      <c r="F6" s="55"/>
    </row>
    <row r="7" s="28" customFormat="1" ht="52" customHeight="1" spans="1:6">
      <c r="A7" s="53">
        <v>5</v>
      </c>
      <c r="B7" s="34" t="s">
        <v>353</v>
      </c>
      <c r="C7" s="35">
        <f>'6#楼汇总表（表2）'!C7+'9#楼汇总表（表2）'!C7</f>
        <v>13.6</v>
      </c>
      <c r="D7" s="35">
        <f t="shared" si="0"/>
        <v>339.982083</v>
      </c>
      <c r="E7" s="35">
        <f>'6#楼汇总表（表2）'!E7+'9#楼汇总表（表2）'!E7</f>
        <v>4623.7563288</v>
      </c>
      <c r="F7" s="55"/>
    </row>
    <row r="8" s="28" customFormat="1" ht="52" customHeight="1" spans="1:7">
      <c r="A8" s="53">
        <v>6</v>
      </c>
      <c r="B8" s="34" t="s">
        <v>355</v>
      </c>
      <c r="C8" s="35">
        <f>'6#楼汇总表（表2）'!C8+'9#楼汇总表（表2）'!C8</f>
        <v>127.8</v>
      </c>
      <c r="D8" s="35">
        <f t="shared" si="0"/>
        <v>297.40749675</v>
      </c>
      <c r="E8" s="35">
        <f>'6#楼汇总表（表2）'!E8+'9#楼汇总表（表2）'!E8</f>
        <v>38008.67808465</v>
      </c>
      <c r="F8" s="54"/>
      <c r="G8" s="5"/>
    </row>
    <row r="9" s="28" customFormat="1" ht="52" customHeight="1" spans="1:6">
      <c r="A9" s="53">
        <v>7</v>
      </c>
      <c r="B9" s="34" t="s">
        <v>356</v>
      </c>
      <c r="C9" s="35">
        <f>'6#楼汇总表（表2）'!C9+'9#楼汇总表（表2）'!C9</f>
        <v>437.92</v>
      </c>
      <c r="D9" s="35">
        <f t="shared" si="0"/>
        <v>372.89855925</v>
      </c>
      <c r="E9" s="35">
        <f>'6#楼汇总表（表2）'!E9+'9#楼汇总表（表2）'!E9</f>
        <v>163299.73706676</v>
      </c>
      <c r="F9" s="54"/>
    </row>
    <row r="10" s="28" customFormat="1" ht="52" customHeight="1" spans="1:7">
      <c r="A10" s="53">
        <v>8</v>
      </c>
      <c r="B10" s="34" t="s">
        <v>357</v>
      </c>
      <c r="C10" s="35">
        <f>'6#楼汇总表（表2）'!C10+'9#楼汇总表（表2）'!C10</f>
        <v>1377.24</v>
      </c>
      <c r="D10" s="35">
        <f t="shared" si="0"/>
        <v>301.480158</v>
      </c>
      <c r="E10" s="35">
        <f>'6#楼汇总表（表2）'!E10+'9#楼汇总表（表2）'!E10</f>
        <v>415210.53280392</v>
      </c>
      <c r="F10" s="63"/>
      <c r="G10" s="64"/>
    </row>
    <row r="11" s="28" customFormat="1" ht="52" customHeight="1" spans="1:7">
      <c r="A11" s="53">
        <v>9</v>
      </c>
      <c r="B11" s="65" t="s">
        <v>437</v>
      </c>
      <c r="C11" s="66">
        <f>'9#楼汇总表（表2）'!C11</f>
        <v>14.4</v>
      </c>
      <c r="D11" s="35">
        <f t="shared" si="0"/>
        <v>568.50732225</v>
      </c>
      <c r="E11" s="66">
        <f>'9#楼汇总表（表2）'!E11</f>
        <v>8186.5054404</v>
      </c>
      <c r="F11" s="67"/>
      <c r="G11" s="64"/>
    </row>
    <row r="12" s="28" customFormat="1" ht="52" customHeight="1" spans="1:7">
      <c r="A12" s="53">
        <v>10</v>
      </c>
      <c r="B12" s="68" t="s">
        <v>359</v>
      </c>
      <c r="C12" s="66">
        <f>'6#楼汇总表（表2）'!C11+'9#楼汇总表（表2）'!C12</f>
        <v>285.6</v>
      </c>
      <c r="D12" s="35">
        <f t="shared" si="0"/>
        <v>414.54826875</v>
      </c>
      <c r="E12" s="66">
        <f>'6#楼汇总表（表2）'!E11+'9#楼汇总表（表2）'!E12</f>
        <v>118394.985555</v>
      </c>
      <c r="F12" s="67"/>
      <c r="G12" s="64"/>
    </row>
    <row r="13" s="28" customFormat="1" ht="30" customHeight="1" spans="1:7">
      <c r="A13" s="57">
        <v>11</v>
      </c>
      <c r="B13" s="69" t="s">
        <v>360</v>
      </c>
      <c r="C13" s="59">
        <f>SUM(C3:C12)</f>
        <v>4545.71</v>
      </c>
      <c r="D13" s="60"/>
      <c r="E13" s="59">
        <f>SUM(E3:E12)</f>
        <v>1793920.20546044</v>
      </c>
      <c r="F13" s="61"/>
      <c r="G13" s="64"/>
    </row>
    <row r="14" s="28" customFormat="1" ht="55.5" customHeight="1" spans="1:5">
      <c r="A14" s="41" t="s">
        <v>435</v>
      </c>
      <c r="B14" s="41"/>
      <c r="C14" s="41"/>
      <c r="D14" s="41"/>
      <c r="E14" s="41"/>
    </row>
    <row r="15" s="31" customFormat="1" spans="1:5">
      <c r="A15" s="27"/>
      <c r="B15" s="38"/>
      <c r="C15" s="42"/>
      <c r="D15" s="42"/>
      <c r="E15" s="42"/>
    </row>
    <row r="16" s="31" customFormat="1" spans="1:1">
      <c r="A16" s="30"/>
    </row>
    <row r="17" s="31" customFormat="1" spans="1:1">
      <c r="A17" s="30"/>
    </row>
    <row r="18" s="31" customFormat="1" spans="1:1">
      <c r="A18" s="30"/>
    </row>
    <row r="21" s="31" customFormat="1" spans="1:2">
      <c r="A21" s="30"/>
      <c r="B21" s="1"/>
    </row>
    <row r="22" s="31" customFormat="1" spans="1:2">
      <c r="A22" s="30"/>
      <c r="B22" s="1"/>
    </row>
    <row r="23" s="31" customFormat="1" spans="1:2">
      <c r="A23" s="30"/>
      <c r="B23" s="1"/>
    </row>
  </sheetData>
  <mergeCells count="2">
    <mergeCell ref="A1:F1"/>
    <mergeCell ref="A14:E1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H5" sqref="H5"/>
    </sheetView>
  </sheetViews>
  <sheetFormatPr defaultColWidth="8.7" defaultRowHeight="14.25" outlineLevelCol="6"/>
  <cols>
    <col min="1" max="1" width="5.2" style="30" customWidth="1"/>
    <col min="2" max="2" width="21.1" style="31" customWidth="1"/>
    <col min="3" max="3" width="19.75" style="31" customWidth="1"/>
    <col min="4" max="4" width="9.6" style="31" customWidth="1"/>
    <col min="5" max="5" width="13.875" style="31" customWidth="1"/>
    <col min="6" max="6" width="8.25" style="31" customWidth="1"/>
    <col min="7" max="16384" width="8.7" style="31"/>
  </cols>
  <sheetData>
    <row r="1" s="28" customFormat="1" ht="40.5" customHeight="1" spans="1:5">
      <c r="A1" s="32" t="s">
        <v>438</v>
      </c>
      <c r="B1" s="32"/>
      <c r="C1" s="32"/>
      <c r="D1" s="32"/>
      <c r="E1" s="32"/>
    </row>
    <row r="2" s="29" customFormat="1" ht="44.25" customHeight="1" spans="1:6">
      <c r="A2" s="49" t="s">
        <v>1</v>
      </c>
      <c r="B2" s="50" t="s">
        <v>343</v>
      </c>
      <c r="C2" s="51" t="s">
        <v>344</v>
      </c>
      <c r="D2" s="50" t="s">
        <v>345</v>
      </c>
      <c r="E2" s="51" t="s">
        <v>346</v>
      </c>
      <c r="F2" s="52" t="s">
        <v>347</v>
      </c>
    </row>
    <row r="3" s="28" customFormat="1" ht="48" customHeight="1" spans="1:6">
      <c r="A3" s="53">
        <v>1</v>
      </c>
      <c r="B3" s="34" t="s">
        <v>348</v>
      </c>
      <c r="C3" s="35">
        <f>'2#楼明细(表2.1) '!G7</f>
        <v>327.87</v>
      </c>
      <c r="D3" s="35">
        <f>综合单价分析表!D17</f>
        <v>444.60705975</v>
      </c>
      <c r="E3" s="35">
        <f>D3*C3</f>
        <v>145773.316680232</v>
      </c>
      <c r="F3" s="54"/>
    </row>
    <row r="4" s="28" customFormat="1" ht="48" customHeight="1" spans="1:6">
      <c r="A4" s="53">
        <v>2</v>
      </c>
      <c r="B4" s="34" t="s">
        <v>350</v>
      </c>
      <c r="C4" s="35">
        <f>'2#楼明细(表2.1) '!G11</f>
        <v>114.84</v>
      </c>
      <c r="D4" s="35">
        <f>综合单价分析表!D34</f>
        <v>507.28273575</v>
      </c>
      <c r="E4" s="35">
        <f>D4*C4</f>
        <v>58256.34937353</v>
      </c>
      <c r="F4" s="55"/>
    </row>
    <row r="5" s="28" customFormat="1" ht="48" customHeight="1" spans="1:7">
      <c r="A5" s="53">
        <v>3</v>
      </c>
      <c r="B5" s="34" t="s">
        <v>355</v>
      </c>
      <c r="C5" s="35">
        <f>'2#楼明细(表2.1) '!G13</f>
        <v>27.2</v>
      </c>
      <c r="D5" s="35">
        <f>综合单价分析表!D119</f>
        <v>297.40749675</v>
      </c>
      <c r="E5" s="35">
        <f>D5*C5</f>
        <v>8089.4839116</v>
      </c>
      <c r="F5" s="54"/>
      <c r="G5" s="5"/>
    </row>
    <row r="6" s="28" customFormat="1" ht="48" customHeight="1" spans="1:6">
      <c r="A6" s="53">
        <v>4</v>
      </c>
      <c r="B6" s="34" t="s">
        <v>356</v>
      </c>
      <c r="C6" s="35">
        <f>'2#楼明细(表2.1) '!G15</f>
        <v>100.62</v>
      </c>
      <c r="D6" s="35">
        <f>综合单价分析表!D136</f>
        <v>372.89855925</v>
      </c>
      <c r="E6" s="35">
        <f>D6*C6</f>
        <v>37521.053031735</v>
      </c>
      <c r="F6" s="54"/>
    </row>
    <row r="7" s="28" customFormat="1" ht="48" customHeight="1" spans="1:6">
      <c r="A7" s="53">
        <v>5</v>
      </c>
      <c r="B7" s="34" t="s">
        <v>357</v>
      </c>
      <c r="C7" s="35">
        <f>'2#楼明细(表2.1) '!G18</f>
        <v>406.08</v>
      </c>
      <c r="D7" s="35">
        <f>综合单价分析表!D153</f>
        <v>301.480158</v>
      </c>
      <c r="E7" s="35">
        <f>D7*C7</f>
        <v>122425.06256064</v>
      </c>
      <c r="F7" s="56"/>
    </row>
    <row r="8" s="28" customFormat="1" ht="36" customHeight="1" spans="1:6">
      <c r="A8" s="57" t="s">
        <v>360</v>
      </c>
      <c r="B8" s="58"/>
      <c r="C8" s="59">
        <f>SUM(C3:C7)</f>
        <v>976.61</v>
      </c>
      <c r="D8" s="60"/>
      <c r="E8" s="59">
        <f>SUM(E3:E7)</f>
        <v>372065.265557737</v>
      </c>
      <c r="F8" s="61"/>
    </row>
    <row r="9" s="28" customFormat="1" ht="55.5" customHeight="1" spans="1:5">
      <c r="A9" s="41" t="s">
        <v>435</v>
      </c>
      <c r="B9" s="41"/>
      <c r="C9" s="41"/>
      <c r="D9" s="41"/>
      <c r="E9" s="41"/>
    </row>
    <row r="10" spans="1:5">
      <c r="A10" s="27"/>
      <c r="B10" s="38"/>
      <c r="C10" s="42"/>
      <c r="D10" s="42"/>
      <c r="E10" s="42"/>
    </row>
    <row r="16" spans="2:2">
      <c r="B16" s="1"/>
    </row>
    <row r="17" spans="2:2">
      <c r="B17" s="1"/>
    </row>
    <row r="18" spans="2:2">
      <c r="B18" s="1"/>
    </row>
  </sheetData>
  <mergeCells count="2">
    <mergeCell ref="A1:E1"/>
    <mergeCell ref="A9:E9"/>
  </mergeCells>
  <pageMargins left="0.697916666666667" right="0.697916666666667" top="0.75" bottom="0.75" header="0.3" footer="0.3"/>
  <pageSetup paperSize="9" scale="8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1#楼 </vt:lpstr>
      <vt:lpstr>2#楼 </vt:lpstr>
      <vt:lpstr>6#楼</vt:lpstr>
      <vt:lpstr>7#楼</vt:lpstr>
      <vt:lpstr>1标段汇总表</vt:lpstr>
      <vt:lpstr>综合单价分析表</vt:lpstr>
      <vt:lpstr>洋房汇总</vt:lpstr>
      <vt:lpstr>小高层汇总</vt:lpstr>
      <vt:lpstr>2#楼汇总表（表2）</vt:lpstr>
      <vt:lpstr>2#楼明细(表2.1) </vt:lpstr>
      <vt:lpstr>3#楼汇总表（表2）</vt:lpstr>
      <vt:lpstr>3#楼明细(表2.1)  </vt:lpstr>
      <vt:lpstr>5#楼汇总表（表2）</vt:lpstr>
      <vt:lpstr>5#楼明细(表2.1)</vt:lpstr>
      <vt:lpstr>8#楼汇总表（表2）</vt:lpstr>
      <vt:lpstr>8#楼明细(表2.1)</vt:lpstr>
      <vt:lpstr>6#楼汇总表（表2）</vt:lpstr>
      <vt:lpstr>6#楼明细(表2.1)</vt:lpstr>
      <vt:lpstr>9#楼汇总表（表2）</vt:lpstr>
      <vt:lpstr>9#楼明细(表2.1)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子墨</cp:lastModifiedBy>
  <dcterms:created xsi:type="dcterms:W3CDTF">2009-08-21T07:16:00Z</dcterms:created>
  <cp:lastPrinted>2019-01-14T01:01:00Z</cp:lastPrinted>
  <dcterms:modified xsi:type="dcterms:W3CDTF">2021-04-11T08:08:11Z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F52052631DAD4A2EBB5EE69D6E7C4054</vt:lpwstr>
  </property>
</Properties>
</file>