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290"/>
  </bookViews>
  <sheets>
    <sheet name="报价汇总表" sheetId="3" r:id="rId1"/>
    <sheet name="苗木表" sheetId="5" r:id="rId2"/>
    <sheet name="土建类" sheetId="1" r:id="rId3"/>
    <sheet name="安装类 " sheetId="6" r:id="rId4"/>
  </sheets>
  <definedNames>
    <definedName name="_xlnm._FilterDatabase" localSheetId="3" hidden="1">'安装类 '!$A$3:$J$77</definedName>
    <definedName name="_xlnm._FilterDatabase" localSheetId="1" hidden="1">苗木表!$A$3:$K$34</definedName>
    <definedName name="_xlnm._FilterDatabase" localSheetId="2" hidden="1">土建类!$A$3:$I$217</definedName>
  </definedNames>
  <calcPr calcId="125725"/>
</workbook>
</file>

<file path=xl/calcChain.xml><?xml version="1.0" encoding="utf-8"?>
<calcChain xmlns="http://schemas.openxmlformats.org/spreadsheetml/2006/main">
  <c r="H76" i="6"/>
  <c r="H75"/>
  <c r="H74"/>
  <c r="H73"/>
  <c r="H72"/>
  <c r="H71"/>
  <c r="H70"/>
  <c r="H69"/>
  <c r="H68"/>
  <c r="H67"/>
  <c r="H66"/>
  <c r="H65"/>
  <c r="H64"/>
  <c r="H63"/>
  <c r="H61"/>
  <c r="H60"/>
  <c r="H59"/>
  <c r="H58"/>
  <c r="H57"/>
  <c r="H56"/>
  <c r="H55"/>
  <c r="H54"/>
  <c r="H53"/>
  <c r="H52"/>
  <c r="H51"/>
  <c r="H50"/>
  <c r="H49"/>
  <c r="H48"/>
  <c r="H46"/>
  <c r="H45"/>
  <c r="H44"/>
  <c r="H43"/>
  <c r="E43"/>
  <c r="H42"/>
  <c r="H41"/>
  <c r="E41"/>
  <c r="H40"/>
  <c r="H39"/>
  <c r="H38"/>
  <c r="H36"/>
  <c r="H35"/>
  <c r="H34"/>
  <c r="H33"/>
  <c r="H32"/>
  <c r="H31"/>
  <c r="H30"/>
  <c r="H29"/>
  <c r="H28"/>
  <c r="H27"/>
  <c r="H26"/>
  <c r="H24"/>
  <c r="H23"/>
  <c r="H22"/>
  <c r="H21"/>
  <c r="H20"/>
  <c r="E20"/>
  <c r="H19"/>
  <c r="H18"/>
  <c r="H17"/>
  <c r="H15"/>
  <c r="H14"/>
  <c r="H13"/>
  <c r="H12"/>
  <c r="H11"/>
  <c r="H10"/>
  <c r="H9"/>
  <c r="H8"/>
  <c r="H7"/>
  <c r="H6"/>
  <c r="H4"/>
  <c r="H216" i="1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E121"/>
  <c r="H120"/>
  <c r="E120"/>
  <c r="H119"/>
  <c r="E119"/>
  <c r="H118"/>
  <c r="H117"/>
  <c r="H116"/>
  <c r="H115"/>
  <c r="H114"/>
  <c r="H113"/>
  <c r="H112"/>
  <c r="H111"/>
  <c r="H110"/>
  <c r="H109"/>
  <c r="H108"/>
  <c r="E108"/>
  <c r="H107"/>
  <c r="E107"/>
  <c r="H106"/>
  <c r="E106"/>
  <c r="H105"/>
  <c r="E105"/>
  <c r="H104"/>
  <c r="E104"/>
  <c r="H103"/>
  <c r="E103"/>
  <c r="H102"/>
  <c r="H101"/>
  <c r="H100"/>
  <c r="H99"/>
  <c r="H98"/>
  <c r="H97"/>
  <c r="H96"/>
  <c r="H95"/>
  <c r="E95"/>
  <c r="H94"/>
  <c r="H93"/>
  <c r="H92"/>
  <c r="H91"/>
  <c r="H90"/>
  <c r="E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E61"/>
  <c r="H60"/>
  <c r="E60"/>
  <c r="H59"/>
  <c r="E59"/>
  <c r="H58"/>
  <c r="H57"/>
  <c r="H56"/>
  <c r="H55"/>
  <c r="H54"/>
  <c r="E54"/>
  <c r="H53"/>
  <c r="E53"/>
  <c r="H52"/>
  <c r="E52"/>
  <c r="H51"/>
  <c r="E51"/>
  <c r="H50"/>
  <c r="H49"/>
  <c r="E49"/>
  <c r="H48"/>
  <c r="H47"/>
  <c r="E47"/>
  <c r="H46"/>
  <c r="E46"/>
  <c r="H45"/>
  <c r="E45"/>
  <c r="H44"/>
  <c r="H43"/>
  <c r="E43"/>
  <c r="H42"/>
  <c r="H41"/>
  <c r="E41"/>
  <c r="H40"/>
  <c r="E40"/>
  <c r="H39"/>
  <c r="E39"/>
  <c r="H38"/>
  <c r="H37"/>
  <c r="H36"/>
  <c r="E36"/>
  <c r="H35"/>
  <c r="E35"/>
  <c r="H34"/>
  <c r="H33"/>
  <c r="H32"/>
  <c r="E32"/>
  <c r="H31"/>
  <c r="E31"/>
  <c r="H30"/>
  <c r="E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E8"/>
  <c r="H7"/>
  <c r="E7"/>
  <c r="H6"/>
  <c r="E6"/>
  <c r="H5"/>
  <c r="H4"/>
  <c r="J33" i="5"/>
  <c r="J32"/>
  <c r="J30"/>
  <c r="J29"/>
  <c r="J28"/>
  <c r="J26"/>
  <c r="J25"/>
  <c r="J24"/>
  <c r="J23"/>
  <c r="J22"/>
  <c r="J21"/>
  <c r="J20"/>
  <c r="J19"/>
  <c r="J18"/>
  <c r="J17"/>
  <c r="J16"/>
  <c r="J14"/>
  <c r="J13"/>
  <c r="J12"/>
  <c r="J11"/>
  <c r="J9"/>
  <c r="J8"/>
  <c r="J7"/>
  <c r="J6"/>
  <c r="J4"/>
  <c r="C6" i="3"/>
  <c r="C5"/>
  <c r="C4"/>
  <c r="C3"/>
</calcChain>
</file>

<file path=xl/sharedStrings.xml><?xml version="1.0" encoding="utf-8"?>
<sst xmlns="http://schemas.openxmlformats.org/spreadsheetml/2006/main" count="954" uniqueCount="356">
  <si>
    <t>开元壹号60#地块公寓楼屋顶花园景观绿化工程造价汇总表</t>
  </si>
  <si>
    <t>序号</t>
  </si>
  <si>
    <t>分类项目名称</t>
  </si>
  <si>
    <t>总价（元）</t>
  </si>
  <si>
    <t>苗木类</t>
  </si>
  <si>
    <t>土建类</t>
  </si>
  <si>
    <t>安装类</t>
  </si>
  <si>
    <t>合计</t>
  </si>
  <si>
    <t>10楼苗木表</t>
  </si>
  <si>
    <t>名称</t>
  </si>
  <si>
    <t>苗木规格cm</t>
  </si>
  <si>
    <t>单位</t>
  </si>
  <si>
    <t>数量</t>
  </si>
  <si>
    <t>含税综合单价（元）</t>
  </si>
  <si>
    <t>合价（元）</t>
  </si>
  <si>
    <t>备注</t>
  </si>
  <si>
    <t>胸径/基径</t>
  </si>
  <si>
    <t>高度(H)</t>
  </si>
  <si>
    <t>冠幅（W）</t>
  </si>
  <si>
    <t>其中：主材</t>
  </si>
  <si>
    <t>一、10层苗木表</t>
  </si>
  <si>
    <t>1.灌木、地被、草坪</t>
  </si>
  <si>
    <t>月季</t>
  </si>
  <si>
    <t>60-70</t>
  </si>
  <si>
    <t>30-35</t>
  </si>
  <si>
    <t>㎡</t>
  </si>
  <si>
    <t>密度36/㎡。毛球苗，枝叶浓密，密植不见土</t>
  </si>
  <si>
    <t>瓜子黄杨</t>
  </si>
  <si>
    <t>20-25</t>
  </si>
  <si>
    <t>密度64/㎡。毛球苗，枝叶浓密，密植不见土</t>
  </si>
  <si>
    <t>葱兰</t>
  </si>
  <si>
    <t>15-20</t>
  </si>
  <si>
    <t>10-15</t>
  </si>
  <si>
    <t>密度100/㎡。袋苗，枝叶浓密，密植不见土</t>
  </si>
  <si>
    <t>二、17层苗木表</t>
  </si>
  <si>
    <t>细叶芒</t>
  </si>
  <si>
    <t>35-40</t>
  </si>
  <si>
    <t>25-30</t>
  </si>
  <si>
    <t>密度25/㎡。盆苗，枝叶浓密，密植不见土。不含抽穗高度</t>
  </si>
  <si>
    <t>春鹃</t>
  </si>
  <si>
    <t>密度49/㎡。毛球苗，枝叶浓密，密植不见土</t>
  </si>
  <si>
    <t>南天竹</t>
  </si>
  <si>
    <t>三、28层苗木表</t>
  </si>
  <si>
    <t>1.点缀灌木</t>
  </si>
  <si>
    <t>鸡爪槭</t>
  </si>
  <si>
    <t>D8</t>
  </si>
  <si>
    <t>220-240</t>
  </si>
  <si>
    <t>株</t>
  </si>
  <si>
    <t>分枝点低于50cm，全冠、形态优美</t>
  </si>
  <si>
    <t>紫薇</t>
  </si>
  <si>
    <t>丛生紫荆</t>
  </si>
  <si>
    <t>200-220</t>
  </si>
  <si>
    <t>腊梅</t>
  </si>
  <si>
    <t>220-250</t>
  </si>
  <si>
    <t>丛生，树形优美，全冠移植，叶茂。</t>
  </si>
  <si>
    <t>结香A</t>
  </si>
  <si>
    <t>株苗冠圆，饱满，观赏性强</t>
  </si>
  <si>
    <t>结香B</t>
  </si>
  <si>
    <t>龟甲冬青球A</t>
  </si>
  <si>
    <t>龟甲冬青球B</t>
  </si>
  <si>
    <t>肾蕨-点缀</t>
  </si>
  <si>
    <t>盆苗，株苗自然形态，饱满，观赏性强</t>
  </si>
  <si>
    <t>水生鸢尾-点缀</t>
  </si>
  <si>
    <t>80-100</t>
  </si>
  <si>
    <t>珍珠梅-点缀</t>
  </si>
  <si>
    <t>2.灌木、地被、草坪</t>
  </si>
  <si>
    <t>夏鹃</t>
  </si>
  <si>
    <t>茶梅</t>
  </si>
  <si>
    <t>佛甲草</t>
  </si>
  <si>
    <t>满铺。盆苗，枝叶浓密，密植不见土</t>
  </si>
  <si>
    <t>3.微地形整理</t>
  </si>
  <si>
    <t>微地形整理</t>
  </si>
  <si>
    <t>合计（一+二+三）</t>
  </si>
  <si>
    <t>开元壹号60#地块公寓楼屋顶花园景观绿化工程量清单（土建类）</t>
  </si>
  <si>
    <t>项目名称</t>
  </si>
  <si>
    <t>项目特征</t>
  </si>
  <si>
    <t>工程量</t>
  </si>
  <si>
    <t>一、10层屋顶花园</t>
  </si>
  <si>
    <t>1.PC砖地面铺装</t>
  </si>
  <si>
    <t>挖土方</t>
  </si>
  <si>
    <t>1.土壤类别：一二类土
2.挖土深度：详见图纸设计 
3.弃土运距：自行考虑</t>
  </si>
  <si>
    <t>m³</t>
  </si>
  <si>
    <t>素土夯实</t>
  </si>
  <si>
    <t>1.夯实密实度大于93%</t>
  </si>
  <si>
    <t>100厚混凝土地面垫层</t>
  </si>
  <si>
    <t>1.混凝土强度等级：C20
2.混凝土运距：自行考虑
3.含模板</t>
  </si>
  <si>
    <t>块料地面铺装</t>
  </si>
  <si>
    <t>1.600*300*18厚仿芝麻黑PC石英砖（水洗烧面）
2.30厚1:3水泥砂浆结合层
3.胀缝及缩缝</t>
  </si>
  <si>
    <t>1.600*300*18厚仿芝麻灰PC石英砖（水洗烧面）
2.30厚1:3水泥砂浆结合层
3.胀缝及缩缝</t>
  </si>
  <si>
    <t>1.300*100*18厚仿芝麻灰PC石英砖（水洗烧面）
2.30厚1:3水泥砂浆结合层
3.胀缝及缩缝</t>
  </si>
  <si>
    <t>2.坐凳</t>
  </si>
  <si>
    <t>回填土</t>
  </si>
  <si>
    <t>1.密实度满足图纸设计
2.运距：自行考虑</t>
  </si>
  <si>
    <t>条形坐凳砖砌体</t>
  </si>
  <si>
    <t>1.砌体强度：MU10标砖
2.砂浆等级：M7.5水泥砂浆</t>
  </si>
  <si>
    <t>墙面砂浆找平</t>
  </si>
  <si>
    <t>15厚1:2.5水泥砂浆找平层</t>
  </si>
  <si>
    <t>346/t</t>
  </si>
  <si>
    <t>铝板装饰条</t>
  </si>
  <si>
    <t>40*2通长铝板，深灰氟碳漆</t>
  </si>
  <si>
    <t>m</t>
  </si>
  <si>
    <t>块料墙面铺贴</t>
  </si>
  <si>
    <t>1.10厚仿鱼肚白石英砖（哑光面）
2.15厚1:2水泥砂浆结合层
3.磨边切割费用</t>
  </si>
  <si>
    <t>抹灰面刷漆</t>
  </si>
  <si>
    <t>1.白色外墙腻子两道
2.抗碱封闭底漆
3.水包水（水性质感涂料，白色）
4.哑光罩面漆</t>
  </si>
  <si>
    <t>50/kg</t>
  </si>
  <si>
    <t>3.通风井装饰格栅</t>
  </si>
  <si>
    <t>装饰格栅</t>
  </si>
  <si>
    <t>1.平面尺寸：10000*6000mm
2.高度：3000mm
3.详见图纸：10F屋顶花园详图五节点2</t>
  </si>
  <si>
    <t>套</t>
  </si>
  <si>
    <t>5500/t</t>
  </si>
  <si>
    <t>预埋件</t>
  </si>
  <si>
    <t>制作安装</t>
  </si>
  <si>
    <t>kg</t>
  </si>
  <si>
    <t>4950/t</t>
  </si>
  <si>
    <t>C15混凝土基础</t>
  </si>
  <si>
    <t>1.混凝土强度等级：C15
2.混凝土运距：自行考虑
3.含模板</t>
  </si>
  <si>
    <t>二、17层屋顶花园</t>
  </si>
  <si>
    <t>1.600*300*18厚仿芝麻黑PC石英砖（水洗烧面）
2.20厚1:3水泥砂浆结合层
3.胀缝及缩缝</t>
  </si>
  <si>
    <t>1.600*300*18厚仿芝麻灰PC石英砖（水洗烧面）
2.20厚1:3水泥砂浆结合层
3.胀缝及缩缝</t>
  </si>
  <si>
    <t>块料台阶铺装</t>
  </si>
  <si>
    <t>1.平面600*300*18厚仿芝麻黑PC石英砖（水洗烧面）
2.侧面600*150*18厚仿芝麻黑PC石英砖（水洗烧面）
3.20厚1:2.5水泥砂浆结合层
4.水平投影面积</t>
  </si>
  <si>
    <t>砖砌台阶</t>
  </si>
  <si>
    <t>1.砌体强度：MU10标砖
2.砂浆等级：M7.5水泥砂浆
3.水平投影面积</t>
  </si>
  <si>
    <t>502元/m3</t>
  </si>
  <si>
    <t>1.330*300*18厚仿芝麻黑PC石英砖（水洗烧面）
2.20厚1:3水泥砂浆结合层
3.台阶、平台侧壁铺贴</t>
  </si>
  <si>
    <t>2.树池包边</t>
  </si>
  <si>
    <t>钢板边带</t>
  </si>
  <si>
    <t>1.3厚镀锌钢板收边、深灰色氟碳漆饰面
2.M8膨胀螺栓@200与基础固定</t>
  </si>
  <si>
    <t>200/㎡</t>
  </si>
  <si>
    <t>C20混凝土条形基础</t>
  </si>
  <si>
    <t>3.砾石摊铺</t>
  </si>
  <si>
    <t>100厚碎石垫层</t>
  </si>
  <si>
    <t>1.拌和、摊铺
2.找平压（夯）实</t>
  </si>
  <si>
    <t>土工布</t>
  </si>
  <si>
    <t>200g/㎡土工布干铺</t>
  </si>
  <si>
    <t>砾石摊铺</t>
  </si>
  <si>
    <t>1.100厚Φ8~15砾石（黑色）摊铺</t>
  </si>
  <si>
    <t>4.坐凳</t>
  </si>
  <si>
    <t>330/t</t>
  </si>
  <si>
    <t>1.10厚仿鱼肚白石英砖（哑光面）
2.15厚1:2.5水泥砂浆结合层
3.磨边切割费用</t>
  </si>
  <si>
    <t>户外竹木坐凳面板</t>
  </si>
  <si>
    <t>1.L*137*18竹木地板（深咖色，留缝6mm）
2.镀锌型钢龙骨
3.细石混凝土浇筑</t>
  </si>
  <si>
    <t>C20混凝土压顶</t>
  </si>
  <si>
    <t>三、28层屋顶花园</t>
  </si>
  <si>
    <t>1.600*300*18厚仿芝麻黑PC石英砖（水洗烧面）
2.30厚1:2.5水泥砂浆结合层
3.胀缝及缩缝</t>
  </si>
  <si>
    <t>1.600*300*18厚仿芝麻灰PC石英砖（水洗烧面）
2.30厚1:2.5水泥砂浆结合层
3.胀缝及缩缝</t>
  </si>
  <si>
    <t>1.600*200*18厚仿福鼎黑PC石英砖（水洗烧面）
2.30厚1:2.5水泥砂浆结合层
3.胀缝及缩缝</t>
  </si>
  <si>
    <t>1.仿芝麻黑PC石英砖（水洗烧面）踏步
2.30厚1:2.5水泥砂浆结合层
3.水平投影面积</t>
  </si>
  <si>
    <t>1.600*300*18厚仿芝麻黑PC石英砖（水洗烧面）
2.30厚1:2.5水泥砂浆结合层
3.平台平面、侧壁铺贴</t>
  </si>
  <si>
    <t>2.水磨石地面铺装</t>
  </si>
  <si>
    <t>水磨石面层</t>
  </si>
  <si>
    <t>1.12厚1:2水泥石子磨光（浅灰色）
2.素水泥浆结合层一遍
3.20厚1:3水泥砂浆找平层</t>
  </si>
  <si>
    <t>1.100*5厚镀锌钢板、深灰色氟碳漆饰面
2.M8膨胀螺栓@400与混凝土垫层固定</t>
  </si>
  <si>
    <t>1.120*30*5厚镀锌钢板、深灰色氟碳漆饰面
2.M6膨胀螺栓@300与基础固定</t>
  </si>
  <si>
    <t>4.竹木地板平台（不含廊架部分）</t>
  </si>
  <si>
    <t>砖基础</t>
  </si>
  <si>
    <t>户外竹木地板</t>
  </si>
  <si>
    <t>1.L*137*18竹木地板（深咖色，留缝6mm）
2.40*30厚塑木实心龙骨@350引眼螺丝固定
3.地漏排水口附近外径6mm塑料膨胀管@350</t>
  </si>
  <si>
    <t>1.18厚仿福鼎黑PC石英砖（水洗烧面）
2.30厚1:2.5水泥砂浆结合层
3.部位：木平台收边及侧壁
4.详见图纸：28F屋顶花园详图二节点6/7/9</t>
  </si>
  <si>
    <t>5.竹木地板台阶</t>
  </si>
  <si>
    <t>100厚混凝土基础垫层</t>
  </si>
  <si>
    <t>502/m3</t>
  </si>
  <si>
    <t>户外竹木地板台阶</t>
  </si>
  <si>
    <t>1.L*137*18竹木地板（深咖色，留缝3mm）
2.40*30厚塑木实心龙骨@300，L40*5角钢固定
3.10厚橡胶垫
4.20厚1:2.5水泥砂浆找平层
5.水平投影面积</t>
  </si>
  <si>
    <t>6.石材铺装台阶</t>
  </si>
  <si>
    <t>石材地板台阶</t>
  </si>
  <si>
    <t>1.60厚福鼎黑花岗岩石材（水洗烧面）
2.20厚1:2.5水泥砂浆结合层
3.防滑槽
4.台阶顶面
5.做法详见：28F屋顶花园详图一节点8</t>
  </si>
  <si>
    <t>1.20厚福鼎黑花岗岩石材（水洗烧面）
2.20厚1:2.5水泥砂浆结合层
3.台阶立面及侧壁
4.做法详见：28F屋顶花园详图一节点8</t>
  </si>
  <si>
    <t>7.坐凳</t>
  </si>
  <si>
    <t>坐凳砖砌体</t>
  </si>
  <si>
    <t>55/㎡</t>
  </si>
  <si>
    <t>1.18厚1:2水泥石子磨光（浅灰色）
2.素水泥浆结合层一遍
3.20厚1:3水泥砂浆找平层
4.部位：坐凳顶面及侧壁</t>
  </si>
  <si>
    <t>1.浅灰色真石漆饰面
2.10厚水泥砂浆找平层
3.部位：坐凳侧壁</t>
  </si>
  <si>
    <t>8.栓马桩基础做法</t>
  </si>
  <si>
    <t>C20混凝土独立基础</t>
  </si>
  <si>
    <t>细石砼灌浆</t>
  </si>
  <si>
    <t>1.混凝土强度等级：C20
2.混凝土运距：自行考虑
3.详见图纸：28F屋顶花园详图二节点3</t>
  </si>
  <si>
    <t>9.磨盘汀步做法</t>
  </si>
  <si>
    <t>磨盘汀步</t>
  </si>
  <si>
    <t>1.规格尺寸：直径400mm
2.详见图纸：28F屋顶花园尺寸定位图</t>
  </si>
  <si>
    <t>个</t>
  </si>
  <si>
    <t>1.规格尺寸：直径550mm
2.详见图纸：28F屋顶花园尺寸定位图</t>
  </si>
  <si>
    <t>1.规格尺寸：直径800mm
2.详见图纸：28F屋顶花园尺寸定位图</t>
  </si>
  <si>
    <t>10.花岗岩汀步</t>
  </si>
  <si>
    <t>花岗岩汀步</t>
  </si>
  <si>
    <t>1.20厚芝麻黑花岗岩汀步
2.20厚1:3水泥砂浆结合层</t>
  </si>
  <si>
    <t>11.花池挡墙</t>
  </si>
  <si>
    <t>砖砌挡墙</t>
  </si>
  <si>
    <t>块料挡墙铺装</t>
  </si>
  <si>
    <t>1.18厚仿福鼎黑PC石英砖（水洗烧面）
2.30厚1:2.5水泥砂浆结合层
3..详见图纸：28F屋顶花园详图二节点8</t>
  </si>
  <si>
    <t>12.水景</t>
  </si>
  <si>
    <t>100厚C25混凝土池底</t>
  </si>
  <si>
    <t>1.混凝土强度等级：C25
2.混凝土运距：自行考虑
3.含模板</t>
  </si>
  <si>
    <t>100厚C25混凝土池壁</t>
  </si>
  <si>
    <t>100厚弧形C25混凝土桥</t>
  </si>
  <si>
    <t>现浇构件钢筋</t>
  </si>
  <si>
    <t>现浇构件钢筋Ⅲ级钢筋Φ10以内</t>
  </si>
  <si>
    <t>水泥砂浆找平层</t>
  </si>
  <si>
    <t>1.20厚1:3水泥砂浆找平层
2.部位：水池池底、池壁</t>
  </si>
  <si>
    <t>地面涂膜防水</t>
  </si>
  <si>
    <t>1.1.5厚JS防水涂料
2.部位：水池池底、池壁</t>
  </si>
  <si>
    <t>10.82/ kg</t>
  </si>
  <si>
    <t>1.600*600*20厚中国黑花岗岩（光面）
2.20厚1:2.5水泥砂浆粘接保护层
3.部位：水池池底、池壁</t>
  </si>
  <si>
    <t>1.20厚芝麻灰花岗岩（水洗烧面）
2.30厚1:2.5水泥砂浆粘接层
3.部位：混凝土桥桥面、桥侧边
4.详见图纸：水景详图</t>
  </si>
  <si>
    <t>1.5厚镀锌钢板，弯折成型</t>
  </si>
  <si>
    <t>塑石假山</t>
  </si>
  <si>
    <t>1.规格：L2.6*W1.5*H1.5m
2.详见图纸：水景详图</t>
  </si>
  <si>
    <t>项</t>
  </si>
  <si>
    <t>13.廊架一</t>
  </si>
  <si>
    <t>1.18厚仿福鼎黑PC石英砖（水洗烧面）
2.30厚1:2.5水泥砂浆结合层
3.部位：木平台收边及侧壁
4.详见图纸：廊架一详图三节点1</t>
  </si>
  <si>
    <t>C25混凝土独立基础</t>
  </si>
  <si>
    <t>廊架钢柱</t>
  </si>
  <si>
    <t>1.150*150*6镀锌矩形钢管制作安装
2.深咖色氟碳漆饰面</t>
  </si>
  <si>
    <t>廊架钢梁</t>
  </si>
  <si>
    <t>1.主梁：100*150*5镀锌矩形钢管、次梁：80*100*4镀锌矩形钢管制作安装
2.深咖色氟碳漆饰面</t>
  </si>
  <si>
    <t>廊架顶棚格栅</t>
  </si>
  <si>
    <t>1.50*50*3镀锌矩形钢管制作安装
2.深咖色氟碳漆饰面</t>
  </si>
  <si>
    <t>铝板顶棚龙骨支撑</t>
  </si>
  <si>
    <t>1.30*30*3镀锌矩形钢管制作安装
2.深咖色氟碳漆饰面</t>
  </si>
  <si>
    <t>铝板顶棚</t>
  </si>
  <si>
    <t>1.2mm厚铝板顶棚
2.深咖色氟碳漆饰面
3.做法详见：廊架一详图三
4.展开面积</t>
  </si>
  <si>
    <t>玻璃顶棚</t>
  </si>
  <si>
    <t>1.5+0.76+5无色钢化夹胶玻璃，接缝处采用玻璃胶封边
2.橡胶垫
3.做法详见：廊架一详图三</t>
  </si>
  <si>
    <t>隔墙格栅</t>
  </si>
  <si>
    <t>1.底座横梁：50*50*4镀锌矩形钢管、附框：50*50*4镀锌矩形钢管、竖向格栅：20*30*2镀锌矩形钢管
2.深咖色氟碳漆饰面</t>
  </si>
  <si>
    <t>隔墙隔断</t>
  </si>
  <si>
    <t>1.4厚镀锌钢板，激光雕刻
2.深咖色氟碳漆饰面
3.做法详见：廊架一详图三</t>
  </si>
  <si>
    <t>14.廊架二</t>
  </si>
  <si>
    <t>1.600*20018厚仿福鼎黑PC石英砖（水洗烧面）
2.30厚1:2.5水泥砂浆结合层
3.部位：木平台收边</t>
  </si>
  <si>
    <t>C25混凝土地梁</t>
  </si>
  <si>
    <t>现浇构件钢筋Ⅲ级钢筋Φ10以上</t>
  </si>
  <si>
    <t>1.150*150*6镀锌矩形钢管（推拉门侧50*80*4镀锌矩形钢管）制作安装
2.深咖色氟碳漆饰面</t>
  </si>
  <si>
    <t>1.2mm厚铝板顶棚
2.深咖色氟碳漆饰面
3.做法详见：廊架二详图三
4.展开面积</t>
  </si>
  <si>
    <t>1.5+0.76+5无色钢化夹胶玻璃，接缝处采用玻璃胶封边
2.橡胶垫
3.做法详见：廊架二详图三</t>
  </si>
  <si>
    <t>1.底座横梁：50*80*4镀锌矩形钢管、附框：50*50*4镀锌矩形钢管、竖向格栅：20*30*2镀锌矩形钢管
2.深咖色氟碳漆饰面</t>
  </si>
  <si>
    <t>1.4厚镀锌钢板，激光雕刻
2.深咖色氟碳漆饰面
3.做法详见：廊架二详图三</t>
  </si>
  <si>
    <t>玻璃隔墙</t>
  </si>
  <si>
    <t>1.5+0.76+5厚无色钢化夹胶玻璃，4厚不锈钢玻璃卡槽
2.做法详见：廊架二详图三</t>
  </si>
  <si>
    <t>玻璃推拉门</t>
  </si>
  <si>
    <t>1.玻璃推拉门
2.相应五金配件
3.门禁</t>
  </si>
  <si>
    <t>15.通风井装饰格栅</t>
  </si>
  <si>
    <t>装饰格栅一</t>
  </si>
  <si>
    <t>1.平面尺寸：830*900mm
2.高度：2200mm
3.详见图纸：通风井装饰格栅详图节点1</t>
  </si>
  <si>
    <t>装饰格栅二</t>
  </si>
  <si>
    <t>1.平面尺寸：1930*1380mm
2.高度：2200mm
3.详见图纸：通风井装饰格栅详图节点2</t>
  </si>
  <si>
    <t>装饰格栅三</t>
  </si>
  <si>
    <t>1.平面尺寸：1930*1740mm
2.高度：2200mm
3.详见图纸：通风井装饰格栅详图节点3</t>
  </si>
  <si>
    <t>装饰格栅四</t>
  </si>
  <si>
    <t>1.平面尺寸：1930*1740mm
2.高度：2200mm
3.详见图纸：通风井装饰格栅详图节点4</t>
  </si>
  <si>
    <t>四、小品、设施</t>
  </si>
  <si>
    <t>景石（大）购买摆放及安装</t>
  </si>
  <si>
    <t>1.材质：黑山石
2.规格尺寸：L0.76*W0.24*H0.35m
3.详见图纸：28F屋顶花园配套设施详图一</t>
  </si>
  <si>
    <t>景石（中）购买摆放及安装</t>
  </si>
  <si>
    <t>1.材质：黑山石
2.规格尺寸：L0.45*W0.33*H0.52m
3.详见图纸：28F屋顶花园配套设施详图一</t>
  </si>
  <si>
    <t>景石（小）购买摆放及安装</t>
  </si>
  <si>
    <t>1.材质：黑山石
2.规格尺寸：L0.42*W0.25*H0.28m
3.详见图纸：28F屋顶花园配套设施详图一</t>
  </si>
  <si>
    <t>茶艺桌椅（一桌六椅）购买摆放及安装</t>
  </si>
  <si>
    <t>1.材质：实木
2.茶艺桌规格尺寸：2.4*0.6*0.35m（1个）
3.矮凳规格尺寸：0.5*0.35*0.1（6个）
4.详见图纸：28F屋顶花园配套设施详图一</t>
  </si>
  <si>
    <t>组</t>
  </si>
  <si>
    <t>休闲桌椅（一桌两椅）购买摆放及安装</t>
  </si>
  <si>
    <t>1.材质：镀锌烤漆铝合金+布艺（海绵填充）
2.双人沙发：1.4*0.8*0.7m（2个，含坐垫靠垫）
3.茶几：1.2*0.65*0.35m（1个）
4.详见图纸：28F屋顶花园配套设施详图一</t>
  </si>
  <si>
    <t>遮阳伞购买摆放及安装</t>
  </si>
  <si>
    <t>1.材质：伞布+氧化铝
2.规格尺寸：伞直径*伞高=3*2.65m（可调节高度）
3.详见图纸：28F屋顶花园配套设施详图一</t>
  </si>
  <si>
    <t>躺椅组合（一桌两躺椅）购买摆放及安装</t>
  </si>
  <si>
    <t>1.材质：藤条
2.躺椅规格尺寸：2.0*0.65*0.38m（2个）
3.矮桌规格尺寸：0.45*0.45*0.47（1个）
4.详见图纸：28F屋顶花园配套设施详图一</t>
  </si>
  <si>
    <t>鸟笼摆件（大）购买摆放及安装</t>
  </si>
  <si>
    <t>1.材质：黄铜
2.规格尺寸：直径0.3m，高度0.85m
3.详见图纸：28F屋顶花园配套设施详图一</t>
  </si>
  <si>
    <t>鸟笼摆件（小）购买摆放及安装</t>
  </si>
  <si>
    <t>1.材质：黄铜
2.规格尺寸：直径0.25m，高度0.6m
3.详见图纸：28F屋顶花园配套设施详图一</t>
  </si>
  <si>
    <t>树根座椅（一桌四椅）购买摆放及安装</t>
  </si>
  <si>
    <t>1.材质：实木树根
2.桌子规格尺寸：1.8*0.6m（1个）
3.凳子规格尺寸：0.35*0.4（4个）
4.详见图纸：28F屋顶花园配套设施详图二</t>
  </si>
  <si>
    <t>栓马桩（低）摆放及安装</t>
  </si>
  <si>
    <t>1.材质：芝麻灰花岗岩
2.规格尺寸：0.2*0.2*1.2m（1个）
3.详见图纸：28F屋顶花园配套设施详图二</t>
  </si>
  <si>
    <t>栓马桩甲供</t>
  </si>
  <si>
    <t>栓马桩（中）摆放及安装</t>
  </si>
  <si>
    <t>1.材质：芝麻灰花岗岩
2.规格尺寸：0.2*0.2*1.4m（1个）
3.详见图纸：28F屋顶花园配套设施详图二</t>
  </si>
  <si>
    <t>栓马桩（高）摆放及安装</t>
  </si>
  <si>
    <t>1.材质：芝麻灰花岗岩
2.规格尺寸：0.2*0.2*1.6m（1个）
3.详见图纸：28F屋顶花园配套设施详图二</t>
  </si>
  <si>
    <t>定制桌椅（一桌三椅）购买摆放及安装</t>
  </si>
  <si>
    <t>1.材质：镀锌烤漆铝合金+布艺（海绵填充）
2.桌子规格尺寸：7.2*0.9*1.2m（1个）
3.高脚凳规格尺寸：0.4*0.46*1.1m（3个）
4.详见图纸：28F屋顶花园配套设施详图二</t>
  </si>
  <si>
    <t>休闲桌椅（一桌四椅）购买摆放及安装</t>
  </si>
  <si>
    <t>1.材质：铝架+PE藤
2.桌子规格尺寸：0.8*0.8*0.72m（1个）
3.椅子规格尺寸：0.65*0.6*0.88m（4个）
4.详见图纸：10F屋顶花园详图五、17F屋顶花园详图七</t>
  </si>
  <si>
    <t>成品乒乓球桌购买摆放及安装</t>
  </si>
  <si>
    <t>1.材质：镀锌钢板+SMC桌面
2.规格尺寸：0.74*1.525*0.76m
3.详见图纸：17F屋顶花园详图七</t>
  </si>
  <si>
    <t>合计（一+二+三+四）</t>
  </si>
  <si>
    <t>开元壹号60#地块公寓楼屋顶花园景观绿化工程量清单（安装类）</t>
  </si>
  <si>
    <t>项目特征描述</t>
  </si>
  <si>
    <t>计量单位</t>
  </si>
  <si>
    <t>综合单价(元)</t>
  </si>
  <si>
    <t>一</t>
  </si>
  <si>
    <t>10层屋顶</t>
  </si>
  <si>
    <t>（1）</t>
  </si>
  <si>
    <t>屋顶照明</t>
  </si>
  <si>
    <t>配管</t>
  </si>
  <si>
    <t>1、重型难燃穿线管
2、规格：PC32
3、埋地敷设
4、未详尽处满足图纸设计、相关规范要求</t>
  </si>
  <si>
    <t>1、重型难燃穿线管
2、规格：PC40
3、埋地敷设
4、未详尽处满足图纸设计、相关规范要求</t>
  </si>
  <si>
    <t>电缆</t>
  </si>
  <si>
    <t>1、名称：电缆
2、规格：YJV3*4
3、穿管埋地敷设
4、电缆头制安及相关试验
5、未详尽处满足图纸设计、相关规范要求</t>
  </si>
  <si>
    <t>1、名称：电缆
2、规格：FS-VV-2*4
3、穿管埋地敷设
4、电缆头制安及相关试验
5、未详尽处满足图纸设计、相关规范要求</t>
  </si>
  <si>
    <t>草坪灯</t>
  </si>
  <si>
    <t>1、草坪灯
2、规格：10w 220v LED 色温：3000k
3、详见景观详图
4、未详尽处满足图纸设计、相关规范要求</t>
  </si>
  <si>
    <t>变压器</t>
  </si>
  <si>
    <t>1、灯带变压器
2、型号：100VA/24V
3、未详尽处满足图纸设计、相关规范要求</t>
  </si>
  <si>
    <t>灯带</t>
  </si>
  <si>
    <t>1、暗藏灯带
2、规格：贴片式  5W/米
3、详见景观详图
5、未详尽处满足图纸设计、相关规范要求</t>
  </si>
  <si>
    <t>手孔井</t>
  </si>
  <si>
    <t>1、变压器井
2、规格：650*650
3、具体做法详见图纸
4、未详尽处满足图纸设计、相关规范要求</t>
  </si>
  <si>
    <t>挖沟槽土方</t>
  </si>
  <si>
    <t>1、类型：沟槽挖土方
2、其他：详见图纸设计、相关图集、规范等</t>
  </si>
  <si>
    <t>m3</t>
  </si>
  <si>
    <t>回填方</t>
  </si>
  <si>
    <t>1、类型：回填、夯实
2、其他：详见图纸设计、相关图集、规范等</t>
  </si>
  <si>
    <t>（2）</t>
  </si>
  <si>
    <t>屋顶给排水</t>
  </si>
  <si>
    <t>给水管</t>
  </si>
  <si>
    <t>1、灌溉给水管安装De25
2、PE热熔连接
3、耐压级别≥1.0MPa
4、水压试验满足设计要求
5、未详尽处满足图纸设计、相关规范要求</t>
  </si>
  <si>
    <t>阀门井</t>
  </si>
  <si>
    <t>1、简易阀门井
2、规格详见图纸设计
3、含井盖，详见图纸设计，给排水大样图中简易阀门井做法</t>
  </si>
  <si>
    <t>取水阀</t>
  </si>
  <si>
    <t>1、快速取水阀De25
2、含取水阀套筒
3、未详尽处满足图纸设计、相关规范要求</t>
  </si>
  <si>
    <t>排水管</t>
  </si>
  <si>
    <t>1、排水管DN50
2、UPVC，承插连接
3、未详尽处满足图纸设计、相关规范要求</t>
  </si>
  <si>
    <t>绿地收水口</t>
  </si>
  <si>
    <t>1、绿地收水口
2、规格详见图纸设计
3、含井盖，详见图纸设计，给排水大样图中绿地收水口做法</t>
  </si>
  <si>
    <t>二</t>
  </si>
  <si>
    <t>17层屋顶</t>
  </si>
  <si>
    <t>1、草坪灯
2、规格：10W 220V LED(色温3000k)
3、详见景观详图
4、未详尽处满足图纸设计、相关规范要求</t>
  </si>
  <si>
    <t>1、暗藏灯带
2、规格：贴片式  5W/米 24V
3、详见景观详图
5、未详尽处满足图纸设计、相关规范要求</t>
  </si>
  <si>
    <t>插泥灯</t>
  </si>
  <si>
    <t>1、插泥灯
2、规格： 10W 220V LED(色温3000k)
2、详见景观详图
3、未详尽处满足图纸设计、相关规范要求</t>
  </si>
  <si>
    <t>1、简易阀门井De32（含阀门）
2、规格详见图纸设计
3、含井盖，详见图纸设计，给排水大样图中简易阀门井做法</t>
  </si>
  <si>
    <t>1、绿地收水口
2、规格详见图纸设计
3、含井盖，详见图纸设计</t>
  </si>
  <si>
    <t>地漏</t>
  </si>
  <si>
    <t>1、排水地漏
2、规格:DN50
3、含井盖，详见图纸设计</t>
  </si>
  <si>
    <t>三</t>
  </si>
  <si>
    <t>28层屋顶</t>
  </si>
  <si>
    <t>1、草坪灯
2、规格：14W  220V LED(色温3000k)
3、详见景观详图
4、未详尽处满足图纸设计、相关规范要求</t>
  </si>
  <si>
    <t>1、灯带变压器
2、型号：220V-24V
3、未详尽处满足图纸设计、相关规范要求</t>
  </si>
  <si>
    <t>1、暗藏灯带
2、规格：5w/m 24v LED 色温：3000k
3、详见景观详图
5、未详尽处满足图纸设计、相关规范要求</t>
  </si>
  <si>
    <t>1、手孔井
2、规格：500*500
3、具体做法详见图纸
4、未详尽处满足图纸设计、相关规范要求</t>
  </si>
  <si>
    <t>筒灯</t>
  </si>
  <si>
    <t>1、筒灯
2、规格：3w 220v LED 色温：3000k
2、详见景观详图
3、未详尽处满足图纸设计、相关规范要求</t>
  </si>
  <si>
    <t>1、插泥灯
2、规格：10w 220v LED 色温：3000k
2、详见景观详图
3、未详尽处满足图纸设计、相关规范要求</t>
  </si>
  <si>
    <t>台阶灯</t>
  </si>
  <si>
    <t>1、台阶灯
2、规格：3w 220v LED 色温：3000k
2、详见景观详图
3、未详尽处满足图纸设计、相关规范要求</t>
  </si>
  <si>
    <t>地埋灯</t>
  </si>
  <si>
    <t>1、地埋灯
2、规格：3w 24v LED 色温：3000k
2、详见景观详图
3、未详尽处满足图纸设计、相关规范要求</t>
  </si>
  <si>
    <t>1、灌溉给水管安装De32
2、PE热熔连接
3、耐压级别≥1.0MPa
4、水压试验满足设计要求
5、未详尽处满足图纸设计、相关规范要求</t>
  </si>
  <si>
    <t>1、灌溉给水管安装De40
2、PE热熔连接
3、耐压级别≥1.0MPa
4、水压试验满足设计要求
5、未详尽处满足图纸设计、相关规范要求</t>
  </si>
  <si>
    <t>1、简易阀门井De25（含阀门）
2、规格详见图纸设计
3、含井盖，详见图纸设计，给排水大样图中简易阀门井做法</t>
  </si>
  <si>
    <t>1、排水管DN100
2、UPVC，承插连接
3、未详尽处满足图纸设计、相关规范要求</t>
  </si>
  <si>
    <t>1、简易阀门井DN50（含阀门）
2、规格详见图纸设计
3、含井盖，详见图纸设计，给排水大样图中简易阀门井做法</t>
  </si>
  <si>
    <t>合  计</t>
  </si>
  <si>
    <t>说明：综合单价中包含：人工费、材料费、机械费、安全文明施工费、扬尘治理增加费、疫情增加费、管理费、利润、税金、风险、调试、材料检测检验费等一切与之相关费用</t>
    <phoneticPr fontId="26" type="noConversion"/>
  </si>
  <si>
    <t>说明：综合单价中包含：人工费、材料费、机械费、安全文明施工费、扬尘治理增加费、疫情增加费、管理费、利润、税金、风险、调试、材料检测检验费等一切与之相关费用</t>
    <phoneticPr fontId="2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</si>
</sst>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</font>
    <font>
      <sz val="12"/>
      <color indexed="10"/>
      <name val="宋体"/>
      <charset val="134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sz val="11"/>
      <color indexed="17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0" fontId="20" fillId="0" borderId="0">
      <alignment vertical="center"/>
    </xf>
    <xf numFmtId="0" fontId="23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8" applyFont="1" applyFill="1" applyAlignment="1"/>
    <xf numFmtId="0" fontId="1" fillId="0" borderId="0" xfId="8" applyFont="1" applyFill="1" applyAlignment="1">
      <alignment horizontal="center"/>
    </xf>
    <xf numFmtId="0" fontId="1" fillId="0" borderId="0" xfId="8" applyFont="1" applyFill="1" applyAlignment="1">
      <alignment horizontal="left"/>
    </xf>
    <xf numFmtId="0" fontId="4" fillId="0" borderId="1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177" fontId="1" fillId="2" borderId="1" xfId="8" applyNumberFormat="1" applyFont="1" applyFill="1" applyBorder="1" applyAlignment="1">
      <alignment horizontal="center" vertical="center"/>
    </xf>
    <xf numFmtId="49" fontId="1" fillId="0" borderId="1" xfId="8" applyNumberFormat="1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left" vertical="center" wrapText="1"/>
    </xf>
    <xf numFmtId="0" fontId="1" fillId="0" borderId="1" xfId="8" applyFont="1" applyFill="1" applyBorder="1" applyAlignment="1">
      <alignment horizontal="center" vertical="center" wrapText="1"/>
    </xf>
    <xf numFmtId="177" fontId="1" fillId="0" borderId="1" xfId="8" applyNumberFormat="1" applyFont="1" applyFill="1" applyBorder="1" applyAlignment="1">
      <alignment horizontal="center"/>
    </xf>
    <xf numFmtId="0" fontId="1" fillId="0" borderId="4" xfId="8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7" fontId="1" fillId="0" borderId="1" xfId="8" applyNumberFormat="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left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1" fillId="0" borderId="1" xfId="13" applyFont="1" applyFill="1" applyBorder="1" applyAlignment="1" applyProtection="1">
      <alignment horizontal="left" vertical="center" wrapText="1"/>
      <protection locked="0"/>
    </xf>
    <xf numFmtId="0" fontId="1" fillId="0" borderId="0" xfId="8" applyFont="1" applyFill="1" applyAlignment="1">
      <alignment horizontal="center" vertical="center"/>
    </xf>
    <xf numFmtId="0" fontId="1" fillId="2" borderId="1" xfId="8" applyFont="1" applyFill="1" applyBorder="1" applyAlignment="1"/>
    <xf numFmtId="0" fontId="1" fillId="0" borderId="1" xfId="8" applyFont="1" applyFill="1" applyBorder="1" applyAlignment="1"/>
    <xf numFmtId="0" fontId="1" fillId="0" borderId="0" xfId="8" applyFont="1" applyFill="1" applyAlignment="1">
      <alignment vertical="center"/>
    </xf>
    <xf numFmtId="0" fontId="1" fillId="0" borderId="7" xfId="8" applyFont="1" applyFill="1" applyBorder="1" applyAlignment="1">
      <alignment horizontal="center"/>
    </xf>
    <xf numFmtId="177" fontId="1" fillId="0" borderId="0" xfId="8" applyNumberFormat="1" applyFont="1" applyFill="1" applyAlignment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>
      <alignment vertical="center"/>
    </xf>
    <xf numFmtId="177" fontId="20" fillId="5" borderId="1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176" fontId="20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7" fontId="0" fillId="0" borderId="0" xfId="0" applyNumberFormat="1">
      <alignment vertical="center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2" xfId="8" applyFont="1" applyFill="1" applyBorder="1" applyAlignment="1">
      <alignment horizontal="left" vertical="center" wrapText="1"/>
    </xf>
    <xf numFmtId="0" fontId="1" fillId="0" borderId="3" xfId="8" applyFont="1" applyFill="1" applyBorder="1" applyAlignment="1">
      <alignment horizontal="left" vertical="center" wrapText="1"/>
    </xf>
    <xf numFmtId="0" fontId="1" fillId="2" borderId="2" xfId="8" applyFont="1" applyFill="1" applyBorder="1" applyAlignment="1">
      <alignment horizontal="left" vertical="center" wrapText="1"/>
    </xf>
    <xf numFmtId="0" fontId="1" fillId="2" borderId="3" xfId="8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0">
    <cellStyle name="Normal" xfId="8"/>
    <cellStyle name="Normal 2" xfId="6"/>
    <cellStyle name="差_安装类 " xfId="3"/>
    <cellStyle name="差_安装类  2" xfId="1"/>
    <cellStyle name="差_苗木表" xfId="9"/>
    <cellStyle name="差_苗木表 2" xfId="10"/>
    <cellStyle name="差_土建类" xfId="2"/>
    <cellStyle name="差_土建类 2" xfId="11"/>
    <cellStyle name="常规" xfId="0" builtinId="0"/>
    <cellStyle name="常规 2" xfId="12"/>
    <cellStyle name="常规 53" xfId="5"/>
    <cellStyle name="常规 53 2" xfId="7"/>
    <cellStyle name="常规 7" xfId="13"/>
    <cellStyle name="常规 7 2" xfId="4"/>
    <cellStyle name="好_安装类 " xfId="15"/>
    <cellStyle name="好_安装类  2" xfId="16"/>
    <cellStyle name="好_苗木表" xfId="17"/>
    <cellStyle name="好_苗木表 2" xfId="14"/>
    <cellStyle name="好_土建类" xfId="18"/>
    <cellStyle name="好_土建类 2" xfId="19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="85" zoomScaleNormal="85" workbookViewId="0">
      <selection activeCell="B6" sqref="B6"/>
    </sheetView>
  </sheetViews>
  <sheetFormatPr defaultColWidth="9" defaultRowHeight="14.25"/>
  <cols>
    <col min="1" max="1" width="7" style="107" customWidth="1"/>
    <col min="2" max="2" width="41.125" style="107" customWidth="1"/>
    <col min="3" max="3" width="43.875" style="107" customWidth="1"/>
    <col min="4" max="4" width="9" style="107"/>
    <col min="5" max="6" width="17.125" style="107" customWidth="1"/>
    <col min="7" max="16384" width="9" style="107"/>
  </cols>
  <sheetData>
    <row r="1" spans="1:14" ht="48.75" customHeight="1">
      <c r="A1" s="121" t="s">
        <v>0</v>
      </c>
      <c r="B1" s="121"/>
      <c r="C1" s="121"/>
    </row>
    <row r="2" spans="1:14" ht="38.25" customHeight="1">
      <c r="A2" s="108" t="s">
        <v>1</v>
      </c>
      <c r="B2" s="108" t="s">
        <v>2</v>
      </c>
      <c r="C2" s="109" t="s">
        <v>3</v>
      </c>
      <c r="E2" s="110"/>
      <c r="F2" s="110"/>
      <c r="G2" s="110"/>
      <c r="H2" s="110"/>
      <c r="I2" s="112"/>
    </row>
    <row r="3" spans="1:14" ht="33.75" customHeight="1">
      <c r="A3" s="100">
        <v>1</v>
      </c>
      <c r="B3" s="100" t="s">
        <v>4</v>
      </c>
      <c r="C3" s="111">
        <f>苗木表!J33</f>
        <v>289042.38449999999</v>
      </c>
      <c r="E3" s="112"/>
      <c r="F3" s="112"/>
      <c r="G3" s="110"/>
      <c r="H3" s="112"/>
      <c r="I3" s="112"/>
      <c r="N3" s="112"/>
    </row>
    <row r="4" spans="1:14" ht="32.25" customHeight="1">
      <c r="A4" s="100">
        <v>2</v>
      </c>
      <c r="B4" s="100" t="s">
        <v>5</v>
      </c>
      <c r="C4" s="111">
        <f>土建类!H216</f>
        <v>978426.36530810001</v>
      </c>
      <c r="E4" s="112"/>
      <c r="F4" s="112"/>
      <c r="G4" s="110"/>
      <c r="H4" s="112"/>
      <c r="I4" s="112"/>
      <c r="N4" s="112"/>
    </row>
    <row r="5" spans="1:14" ht="32.25" customHeight="1">
      <c r="A5" s="100">
        <v>3</v>
      </c>
      <c r="B5" s="100" t="s">
        <v>6</v>
      </c>
      <c r="C5" s="111">
        <f>'安装类 '!H76</f>
        <v>113122.52280000001</v>
      </c>
      <c r="E5" s="112"/>
      <c r="F5" s="112"/>
      <c r="G5" s="110"/>
      <c r="H5" s="112"/>
      <c r="I5" s="112"/>
      <c r="N5" s="112"/>
    </row>
    <row r="6" spans="1:14" ht="31.5" customHeight="1">
      <c r="A6" s="100">
        <v>4</v>
      </c>
      <c r="B6" s="100" t="s">
        <v>7</v>
      </c>
      <c r="C6" s="113">
        <f>C3+C4+C5</f>
        <v>1380591.2726081</v>
      </c>
      <c r="E6" s="112"/>
      <c r="F6" s="112"/>
      <c r="G6" s="110"/>
      <c r="H6" s="112"/>
      <c r="I6" s="112"/>
    </row>
    <row r="7" spans="1:14" customFormat="1" ht="31.5" customHeight="1">
      <c r="A7" s="114"/>
      <c r="B7" s="115"/>
      <c r="C7" s="114"/>
      <c r="E7" s="116"/>
      <c r="F7" s="116"/>
      <c r="G7" s="116"/>
      <c r="H7" s="116"/>
      <c r="I7" s="116"/>
    </row>
    <row r="8" spans="1:14" customFormat="1" ht="31.5" customHeight="1">
      <c r="A8" s="114"/>
      <c r="B8" s="115"/>
      <c r="C8" s="114"/>
    </row>
    <row r="9" spans="1:14" customFormat="1" ht="31.5" customHeight="1">
      <c r="A9" s="114"/>
      <c r="B9" s="117"/>
      <c r="C9" s="118"/>
    </row>
    <row r="10" spans="1:14" customFormat="1" ht="31.5" customHeight="1">
      <c r="A10" s="114"/>
      <c r="B10" s="117"/>
      <c r="C10" s="118"/>
    </row>
    <row r="11" spans="1:14" customFormat="1" ht="31.5" customHeight="1">
      <c r="A11" s="114"/>
      <c r="B11" s="117"/>
      <c r="C11" s="118"/>
    </row>
    <row r="12" spans="1:14" s="105" customFormat="1" ht="39" customHeight="1">
      <c r="A12" s="119"/>
      <c r="B12" s="117"/>
      <c r="C12" s="119"/>
    </row>
    <row r="13" spans="1:14" s="106" customFormat="1" ht="42" customHeight="1">
      <c r="A13" s="119"/>
      <c r="B13" s="117"/>
      <c r="C13" s="119"/>
    </row>
  </sheetData>
  <mergeCells count="1">
    <mergeCell ref="A1:C1"/>
  </mergeCells>
  <phoneticPr fontId="26" type="noConversion"/>
  <printOptions horizontalCentered="1"/>
  <pageMargins left="0.71" right="0.71" top="0.75" bottom="0.75" header="0.31" footer="0.3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zoomScale="90" zoomScaleNormal="90" workbookViewId="0">
      <selection activeCell="A34" sqref="A34:K34"/>
    </sheetView>
  </sheetViews>
  <sheetFormatPr defaultColWidth="9" defaultRowHeight="13.5" outlineLevelRow="1"/>
  <cols>
    <col min="1" max="1" width="9" style="70"/>
    <col min="2" max="2" width="19.375" style="71" customWidth="1"/>
    <col min="3" max="3" width="10.875" style="71" customWidth="1"/>
    <col min="4" max="4" width="14.375" style="71" customWidth="1"/>
    <col min="5" max="5" width="10.625" style="71" customWidth="1"/>
    <col min="6" max="7" width="9" style="71"/>
    <col min="8" max="9" width="9" style="72" customWidth="1"/>
    <col min="10" max="10" width="12.125" style="71" customWidth="1"/>
    <col min="11" max="11" width="54.75" style="73" customWidth="1"/>
    <col min="12" max="16384" width="9" style="70"/>
  </cols>
  <sheetData>
    <row r="1" spans="1:11" ht="39" customHeight="1">
      <c r="A1" s="133" t="s">
        <v>8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</row>
    <row r="2" spans="1:11" ht="21.95" customHeight="1">
      <c r="A2" s="127" t="s">
        <v>1</v>
      </c>
      <c r="B2" s="128" t="s">
        <v>9</v>
      </c>
      <c r="C2" s="127" t="s">
        <v>10</v>
      </c>
      <c r="D2" s="127"/>
      <c r="E2" s="127"/>
      <c r="F2" s="129" t="s">
        <v>11</v>
      </c>
      <c r="G2" s="129" t="s">
        <v>12</v>
      </c>
      <c r="H2" s="135" t="s">
        <v>13</v>
      </c>
      <c r="I2" s="135"/>
      <c r="J2" s="131" t="s">
        <v>14</v>
      </c>
      <c r="K2" s="127" t="s">
        <v>15</v>
      </c>
    </row>
    <row r="3" spans="1:11" ht="21" customHeight="1">
      <c r="A3" s="127"/>
      <c r="B3" s="128"/>
      <c r="C3" s="74" t="s">
        <v>16</v>
      </c>
      <c r="D3" s="74" t="s">
        <v>17</v>
      </c>
      <c r="E3" s="74" t="s">
        <v>18</v>
      </c>
      <c r="F3" s="130"/>
      <c r="G3" s="130"/>
      <c r="H3" s="75"/>
      <c r="I3" s="75" t="s">
        <v>19</v>
      </c>
      <c r="J3" s="132"/>
      <c r="K3" s="127"/>
    </row>
    <row r="4" spans="1:11" ht="21" customHeight="1">
      <c r="A4" s="74">
        <v>1</v>
      </c>
      <c r="B4" s="122" t="s">
        <v>20</v>
      </c>
      <c r="C4" s="123"/>
      <c r="D4" s="123"/>
      <c r="E4" s="124"/>
      <c r="F4" s="74"/>
      <c r="G4" s="76"/>
      <c r="H4" s="75"/>
      <c r="I4" s="75"/>
      <c r="J4" s="99">
        <f>SUM(J5:J8)</f>
        <v>28408.77</v>
      </c>
      <c r="K4" s="74"/>
    </row>
    <row r="5" spans="1:11" ht="21" customHeight="1" outlineLevel="1">
      <c r="A5" s="74">
        <v>2</v>
      </c>
      <c r="B5" s="77" t="s">
        <v>21</v>
      </c>
      <c r="C5" s="78"/>
      <c r="D5" s="78"/>
      <c r="E5" s="79"/>
      <c r="F5" s="74"/>
      <c r="G5" s="76"/>
      <c r="H5" s="75"/>
      <c r="I5" s="75"/>
      <c r="J5" s="99"/>
      <c r="K5" s="74"/>
    </row>
    <row r="6" spans="1:11" ht="21.95" customHeight="1" outlineLevel="1">
      <c r="A6" s="74">
        <v>3</v>
      </c>
      <c r="B6" s="80" t="s">
        <v>22</v>
      </c>
      <c r="C6" s="80"/>
      <c r="D6" s="81" t="s">
        <v>23</v>
      </c>
      <c r="E6" s="81" t="s">
        <v>24</v>
      </c>
      <c r="F6" s="81" t="s">
        <v>25</v>
      </c>
      <c r="G6" s="81">
        <v>97</v>
      </c>
      <c r="H6" s="82">
        <v>179.23</v>
      </c>
      <c r="I6" s="84">
        <v>116</v>
      </c>
      <c r="J6" s="82">
        <f>H6*G6</f>
        <v>17385.310000000001</v>
      </c>
      <c r="K6" s="100" t="s">
        <v>26</v>
      </c>
    </row>
    <row r="7" spans="1:11" ht="21.95" customHeight="1" outlineLevel="1">
      <c r="A7" s="74">
        <v>4</v>
      </c>
      <c r="B7" s="80" t="s">
        <v>27</v>
      </c>
      <c r="C7" s="80"/>
      <c r="D7" s="81">
        <v>30</v>
      </c>
      <c r="E7" s="81" t="s">
        <v>28</v>
      </c>
      <c r="F7" s="81" t="s">
        <v>25</v>
      </c>
      <c r="G7" s="81">
        <v>54</v>
      </c>
      <c r="H7" s="82">
        <v>197.66</v>
      </c>
      <c r="I7" s="84">
        <v>155</v>
      </c>
      <c r="J7" s="82">
        <f>H7*G7</f>
        <v>10673.64</v>
      </c>
      <c r="K7" s="100" t="s">
        <v>29</v>
      </c>
    </row>
    <row r="8" spans="1:11" ht="21.95" customHeight="1" outlineLevel="1">
      <c r="A8" s="74">
        <v>5</v>
      </c>
      <c r="B8" s="80" t="s">
        <v>30</v>
      </c>
      <c r="C8" s="80"/>
      <c r="D8" s="81" t="s">
        <v>31</v>
      </c>
      <c r="E8" s="83" t="s">
        <v>32</v>
      </c>
      <c r="F8" s="81" t="s">
        <v>25</v>
      </c>
      <c r="G8" s="81">
        <v>2</v>
      </c>
      <c r="H8" s="82">
        <v>174.91</v>
      </c>
      <c r="I8" s="84">
        <v>131</v>
      </c>
      <c r="J8" s="82">
        <f>H8*G8</f>
        <v>349.82</v>
      </c>
      <c r="K8" s="100" t="s">
        <v>33</v>
      </c>
    </row>
    <row r="9" spans="1:11" ht="21.95" customHeight="1">
      <c r="A9" s="74">
        <v>6</v>
      </c>
      <c r="B9" s="122" t="s">
        <v>34</v>
      </c>
      <c r="C9" s="123"/>
      <c r="D9" s="123"/>
      <c r="E9" s="124"/>
      <c r="F9" s="74"/>
      <c r="G9" s="76"/>
      <c r="H9" s="84"/>
      <c r="I9" s="84"/>
      <c r="J9" s="82">
        <f>SUM(J10:J13)</f>
        <v>12650.9</v>
      </c>
      <c r="K9" s="74"/>
    </row>
    <row r="10" spans="1:11" ht="21.95" customHeight="1" outlineLevel="1">
      <c r="A10" s="74">
        <v>7</v>
      </c>
      <c r="B10" s="77" t="s">
        <v>21</v>
      </c>
      <c r="C10" s="80"/>
      <c r="D10" s="80"/>
      <c r="E10" s="80"/>
      <c r="F10" s="80"/>
      <c r="G10" s="80"/>
      <c r="H10" s="81"/>
      <c r="I10" s="84"/>
      <c r="J10" s="82"/>
      <c r="K10" s="101"/>
    </row>
    <row r="11" spans="1:11" ht="21.95" customHeight="1" outlineLevel="1">
      <c r="A11" s="74">
        <v>8</v>
      </c>
      <c r="B11" s="80" t="s">
        <v>35</v>
      </c>
      <c r="C11" s="80"/>
      <c r="D11" s="81" t="s">
        <v>36</v>
      </c>
      <c r="E11" s="81" t="s">
        <v>37</v>
      </c>
      <c r="F11" s="81" t="s">
        <v>25</v>
      </c>
      <c r="G11" s="81">
        <v>25</v>
      </c>
      <c r="H11" s="81">
        <v>186.15</v>
      </c>
      <c r="I11" s="84">
        <v>125</v>
      </c>
      <c r="J11" s="82">
        <f>H11*G11</f>
        <v>4653.75</v>
      </c>
      <c r="K11" s="93" t="s">
        <v>38</v>
      </c>
    </row>
    <row r="12" spans="1:11" ht="21.95" customHeight="1" outlineLevel="1">
      <c r="A12" s="74">
        <v>9</v>
      </c>
      <c r="B12" s="85" t="s">
        <v>39</v>
      </c>
      <c r="C12" s="85"/>
      <c r="D12" s="81" t="s">
        <v>24</v>
      </c>
      <c r="E12" s="81" t="s">
        <v>37</v>
      </c>
      <c r="F12" s="81" t="s">
        <v>25</v>
      </c>
      <c r="G12" s="81">
        <v>21</v>
      </c>
      <c r="H12" s="81">
        <v>257.25</v>
      </c>
      <c r="I12" s="84">
        <v>215</v>
      </c>
      <c r="J12" s="82">
        <f>H12*G12</f>
        <v>5402.25</v>
      </c>
      <c r="K12" s="93" t="s">
        <v>40</v>
      </c>
    </row>
    <row r="13" spans="1:11" ht="21.95" customHeight="1" outlineLevel="1">
      <c r="A13" s="74">
        <v>10</v>
      </c>
      <c r="B13" s="80" t="s">
        <v>41</v>
      </c>
      <c r="C13" s="80"/>
      <c r="D13" s="81">
        <v>50</v>
      </c>
      <c r="E13" s="81" t="s">
        <v>37</v>
      </c>
      <c r="F13" s="81" t="s">
        <v>25</v>
      </c>
      <c r="G13" s="81">
        <v>14</v>
      </c>
      <c r="H13" s="81">
        <v>185.35</v>
      </c>
      <c r="I13" s="84">
        <v>148</v>
      </c>
      <c r="J13" s="82">
        <f>H13*G13</f>
        <v>2594.9</v>
      </c>
      <c r="K13" s="93" t="s">
        <v>40</v>
      </c>
    </row>
    <row r="14" spans="1:11" ht="21.95" customHeight="1">
      <c r="A14" s="74">
        <v>11</v>
      </c>
      <c r="B14" s="122" t="s">
        <v>42</v>
      </c>
      <c r="C14" s="123"/>
      <c r="D14" s="123"/>
      <c r="E14" s="124"/>
      <c r="F14" s="74"/>
      <c r="G14" s="76"/>
      <c r="H14" s="84"/>
      <c r="I14" s="84"/>
      <c r="J14" s="82">
        <f>SUM(J15:J32)</f>
        <v>247982.7145</v>
      </c>
      <c r="K14" s="74"/>
    </row>
    <row r="15" spans="1:11" ht="21.95" customHeight="1" outlineLevel="1">
      <c r="A15" s="74">
        <v>12</v>
      </c>
      <c r="B15" s="86" t="s">
        <v>43</v>
      </c>
      <c r="C15" s="87"/>
      <c r="D15" s="87"/>
      <c r="E15" s="88"/>
      <c r="F15" s="74"/>
      <c r="G15" s="76"/>
      <c r="H15" s="84"/>
      <c r="I15" s="84"/>
      <c r="J15" s="82"/>
      <c r="K15" s="74"/>
    </row>
    <row r="16" spans="1:11" ht="21.95" customHeight="1" outlineLevel="1">
      <c r="A16" s="74">
        <v>13</v>
      </c>
      <c r="B16" s="89" t="s">
        <v>44</v>
      </c>
      <c r="C16" s="90" t="s">
        <v>45</v>
      </c>
      <c r="D16" s="90" t="s">
        <v>46</v>
      </c>
      <c r="E16" s="90">
        <v>150</v>
      </c>
      <c r="F16" s="90" t="s">
        <v>47</v>
      </c>
      <c r="G16" s="90">
        <v>18</v>
      </c>
      <c r="H16" s="81">
        <v>2650</v>
      </c>
      <c r="I16" s="102">
        <v>1600</v>
      </c>
      <c r="J16" s="82">
        <f>H16*G16</f>
        <v>47700</v>
      </c>
      <c r="K16" s="91" t="s">
        <v>48</v>
      </c>
    </row>
    <row r="17" spans="1:11" ht="21.95" customHeight="1" outlineLevel="1">
      <c r="A17" s="74">
        <v>14</v>
      </c>
      <c r="B17" s="89" t="s">
        <v>49</v>
      </c>
      <c r="C17" s="90" t="s">
        <v>45</v>
      </c>
      <c r="D17" s="90" t="s">
        <v>46</v>
      </c>
      <c r="E17" s="90">
        <v>150</v>
      </c>
      <c r="F17" s="90" t="s">
        <v>47</v>
      </c>
      <c r="G17" s="90">
        <v>7</v>
      </c>
      <c r="H17" s="81">
        <v>1200</v>
      </c>
      <c r="I17" s="102">
        <v>700</v>
      </c>
      <c r="J17" s="82">
        <f t="shared" ref="J17:J30" si="0">H17*G17</f>
        <v>8400</v>
      </c>
      <c r="K17" s="91" t="s">
        <v>48</v>
      </c>
    </row>
    <row r="18" spans="1:11" ht="21.95" customHeight="1" outlineLevel="1">
      <c r="A18" s="74">
        <v>15</v>
      </c>
      <c r="B18" s="89" t="s">
        <v>50</v>
      </c>
      <c r="C18" s="90"/>
      <c r="D18" s="90" t="s">
        <v>51</v>
      </c>
      <c r="E18" s="90">
        <v>150</v>
      </c>
      <c r="F18" s="90" t="s">
        <v>47</v>
      </c>
      <c r="G18" s="90">
        <v>2</v>
      </c>
      <c r="H18" s="81">
        <v>680</v>
      </c>
      <c r="I18" s="102">
        <v>450</v>
      </c>
      <c r="J18" s="82">
        <f t="shared" si="0"/>
        <v>1360</v>
      </c>
      <c r="K18" s="91" t="s">
        <v>48</v>
      </c>
    </row>
    <row r="19" spans="1:11" ht="21.95" customHeight="1" outlineLevel="1">
      <c r="A19" s="74">
        <v>16</v>
      </c>
      <c r="B19" s="80" t="s">
        <v>52</v>
      </c>
      <c r="C19" s="81"/>
      <c r="D19" s="81" t="s">
        <v>53</v>
      </c>
      <c r="E19" s="81">
        <v>200</v>
      </c>
      <c r="F19" s="81" t="s">
        <v>47</v>
      </c>
      <c r="G19" s="81">
        <v>6</v>
      </c>
      <c r="H19" s="81">
        <v>768.32</v>
      </c>
      <c r="I19" s="102">
        <v>620</v>
      </c>
      <c r="J19" s="82">
        <f t="shared" si="0"/>
        <v>4609.92</v>
      </c>
      <c r="K19" s="91" t="s">
        <v>54</v>
      </c>
    </row>
    <row r="20" spans="1:11" ht="21.95" customHeight="1" outlineLevel="1">
      <c r="A20" s="74">
        <v>17</v>
      </c>
      <c r="B20" s="91" t="s">
        <v>55</v>
      </c>
      <c r="C20" s="81"/>
      <c r="D20" s="92">
        <v>150</v>
      </c>
      <c r="E20" s="92">
        <v>150</v>
      </c>
      <c r="F20" s="81" t="s">
        <v>47</v>
      </c>
      <c r="G20" s="81">
        <v>18</v>
      </c>
      <c r="H20" s="81">
        <v>665.34</v>
      </c>
      <c r="I20" s="102">
        <v>430</v>
      </c>
      <c r="J20" s="82">
        <f t="shared" si="0"/>
        <v>11976.12</v>
      </c>
      <c r="K20" s="91" t="s">
        <v>56</v>
      </c>
    </row>
    <row r="21" spans="1:11" ht="21.95" customHeight="1" outlineLevel="1">
      <c r="A21" s="74">
        <v>18</v>
      </c>
      <c r="B21" s="91" t="s">
        <v>57</v>
      </c>
      <c r="C21" s="81"/>
      <c r="D21" s="92">
        <v>120</v>
      </c>
      <c r="E21" s="92">
        <v>120</v>
      </c>
      <c r="F21" s="81" t="s">
        <v>47</v>
      </c>
      <c r="G21" s="81">
        <v>13</v>
      </c>
      <c r="H21" s="81">
        <v>517.02</v>
      </c>
      <c r="I21" s="102">
        <v>320</v>
      </c>
      <c r="J21" s="82">
        <f t="shared" si="0"/>
        <v>6721.26</v>
      </c>
      <c r="K21" s="91" t="s">
        <v>56</v>
      </c>
    </row>
    <row r="22" spans="1:11" ht="21.95" customHeight="1" outlineLevel="1">
      <c r="A22" s="74">
        <v>19</v>
      </c>
      <c r="B22" s="91" t="s">
        <v>58</v>
      </c>
      <c r="C22" s="81"/>
      <c r="D22" s="92">
        <v>100</v>
      </c>
      <c r="E22" s="92">
        <v>120</v>
      </c>
      <c r="F22" s="81" t="s">
        <v>47</v>
      </c>
      <c r="G22" s="81">
        <v>9</v>
      </c>
      <c r="H22" s="81">
        <v>583.02</v>
      </c>
      <c r="I22" s="102">
        <v>380</v>
      </c>
      <c r="J22" s="82">
        <f t="shared" si="0"/>
        <v>5247.18</v>
      </c>
      <c r="K22" s="91" t="s">
        <v>56</v>
      </c>
    </row>
    <row r="23" spans="1:11" ht="21.95" customHeight="1" outlineLevel="1">
      <c r="A23" s="74">
        <v>20</v>
      </c>
      <c r="B23" s="91" t="s">
        <v>59</v>
      </c>
      <c r="C23" s="81"/>
      <c r="D23" s="92">
        <v>80</v>
      </c>
      <c r="E23" s="92">
        <v>100</v>
      </c>
      <c r="F23" s="81" t="s">
        <v>47</v>
      </c>
      <c r="G23" s="81">
        <v>10</v>
      </c>
      <c r="H23" s="81">
        <v>439.46</v>
      </c>
      <c r="I23" s="102">
        <v>260</v>
      </c>
      <c r="J23" s="82">
        <f t="shared" si="0"/>
        <v>4394.6000000000004</v>
      </c>
      <c r="K23" s="91" t="s">
        <v>56</v>
      </c>
    </row>
    <row r="24" spans="1:11" ht="21.95" customHeight="1" outlineLevel="1">
      <c r="A24" s="74">
        <v>21</v>
      </c>
      <c r="B24" s="93" t="s">
        <v>60</v>
      </c>
      <c r="C24" s="81"/>
      <c r="D24" s="92">
        <v>50</v>
      </c>
      <c r="E24" s="92">
        <v>50</v>
      </c>
      <c r="F24" s="81" t="s">
        <v>47</v>
      </c>
      <c r="G24" s="81">
        <v>60</v>
      </c>
      <c r="H24" s="81">
        <v>76.540000000000006</v>
      </c>
      <c r="I24" s="102">
        <v>35</v>
      </c>
      <c r="J24" s="82">
        <f t="shared" si="0"/>
        <v>4592.3999999999996</v>
      </c>
      <c r="K24" s="91" t="s">
        <v>61</v>
      </c>
    </row>
    <row r="25" spans="1:11" ht="21.95" customHeight="1" outlineLevel="1">
      <c r="A25" s="74">
        <v>22</v>
      </c>
      <c r="B25" s="91" t="s">
        <v>62</v>
      </c>
      <c r="C25" s="81"/>
      <c r="D25" s="92" t="s">
        <v>63</v>
      </c>
      <c r="E25" s="92">
        <v>40</v>
      </c>
      <c r="F25" s="81" t="s">
        <v>47</v>
      </c>
      <c r="G25" s="81">
        <v>37</v>
      </c>
      <c r="H25" s="81">
        <v>70.94</v>
      </c>
      <c r="I25" s="102">
        <v>29</v>
      </c>
      <c r="J25" s="82">
        <f t="shared" si="0"/>
        <v>2624.78</v>
      </c>
      <c r="K25" s="91" t="s">
        <v>61</v>
      </c>
    </row>
    <row r="26" spans="1:11" ht="21.95" customHeight="1" outlineLevel="1">
      <c r="A26" s="74">
        <v>23</v>
      </c>
      <c r="B26" s="93" t="s">
        <v>64</v>
      </c>
      <c r="C26" s="81"/>
      <c r="D26" s="92">
        <v>120</v>
      </c>
      <c r="E26" s="92">
        <v>120</v>
      </c>
      <c r="F26" s="81" t="s">
        <v>47</v>
      </c>
      <c r="G26" s="81">
        <v>16</v>
      </c>
      <c r="H26" s="81">
        <v>169.52</v>
      </c>
      <c r="I26" s="102">
        <v>95</v>
      </c>
      <c r="J26" s="82">
        <f t="shared" si="0"/>
        <v>2712.32</v>
      </c>
      <c r="K26" s="91" t="s">
        <v>61</v>
      </c>
    </row>
    <row r="27" spans="1:11" ht="21.95" customHeight="1" outlineLevel="1">
      <c r="A27" s="74">
        <v>24</v>
      </c>
      <c r="B27" s="77" t="s">
        <v>65</v>
      </c>
      <c r="C27" s="81"/>
      <c r="D27" s="81"/>
      <c r="E27" s="81"/>
      <c r="F27" s="81"/>
      <c r="G27" s="81"/>
      <c r="H27" s="81"/>
      <c r="I27" s="84"/>
      <c r="J27" s="82"/>
      <c r="K27" s="101"/>
    </row>
    <row r="28" spans="1:11" ht="21.95" customHeight="1" outlineLevel="1">
      <c r="A28" s="74">
        <v>25</v>
      </c>
      <c r="B28" s="80" t="s">
        <v>66</v>
      </c>
      <c r="C28" s="81"/>
      <c r="D28" s="81" t="s">
        <v>24</v>
      </c>
      <c r="E28" s="81" t="s">
        <v>37</v>
      </c>
      <c r="F28" s="81" t="s">
        <v>25</v>
      </c>
      <c r="G28" s="81">
        <v>323.73</v>
      </c>
      <c r="H28" s="81">
        <v>257.25</v>
      </c>
      <c r="I28" s="102">
        <v>146</v>
      </c>
      <c r="J28" s="82">
        <f t="shared" si="0"/>
        <v>83279.542499999996</v>
      </c>
      <c r="K28" s="93" t="s">
        <v>40</v>
      </c>
    </row>
    <row r="29" spans="1:11" ht="21.95" customHeight="1" outlineLevel="1">
      <c r="A29" s="74">
        <v>26</v>
      </c>
      <c r="B29" s="80" t="s">
        <v>67</v>
      </c>
      <c r="C29" s="81"/>
      <c r="D29" s="81" t="s">
        <v>24</v>
      </c>
      <c r="E29" s="81" t="s">
        <v>37</v>
      </c>
      <c r="F29" s="81" t="s">
        <v>25</v>
      </c>
      <c r="G29" s="81">
        <v>18.899999999999999</v>
      </c>
      <c r="H29" s="81">
        <v>524.88</v>
      </c>
      <c r="I29" s="102">
        <v>149</v>
      </c>
      <c r="J29" s="82">
        <f t="shared" si="0"/>
        <v>9920.232</v>
      </c>
      <c r="K29" s="93" t="s">
        <v>40</v>
      </c>
    </row>
    <row r="30" spans="1:11" ht="21.95" customHeight="1" outlineLevel="1">
      <c r="A30" s="74">
        <v>27</v>
      </c>
      <c r="B30" s="80" t="s">
        <v>68</v>
      </c>
      <c r="C30" s="81"/>
      <c r="D30" s="81">
        <v>15</v>
      </c>
      <c r="E30" s="81" t="s">
        <v>31</v>
      </c>
      <c r="F30" s="81" t="s">
        <v>25</v>
      </c>
      <c r="G30" s="81">
        <v>36.75</v>
      </c>
      <c r="H30" s="81">
        <v>345.92</v>
      </c>
      <c r="I30" s="102">
        <v>152</v>
      </c>
      <c r="J30" s="82">
        <f t="shared" si="0"/>
        <v>12712.56</v>
      </c>
      <c r="K30" s="93" t="s">
        <v>69</v>
      </c>
    </row>
    <row r="31" spans="1:11" ht="21.95" customHeight="1" outlineLevel="1">
      <c r="A31" s="74">
        <v>28</v>
      </c>
      <c r="B31" s="77" t="s">
        <v>70</v>
      </c>
      <c r="C31" s="81"/>
      <c r="D31" s="81"/>
      <c r="E31" s="83"/>
      <c r="F31" s="81"/>
      <c r="G31" s="82"/>
      <c r="H31" s="81"/>
      <c r="I31" s="102"/>
      <c r="J31" s="82"/>
      <c r="K31" s="100"/>
    </row>
    <row r="32" spans="1:11" s="69" customFormat="1" ht="22.5" customHeight="1" outlineLevel="1">
      <c r="A32" s="74">
        <v>29</v>
      </c>
      <c r="B32" s="94" t="s">
        <v>71</v>
      </c>
      <c r="C32" s="95"/>
      <c r="D32" s="95"/>
      <c r="E32" s="95"/>
      <c r="F32" s="96" t="s">
        <v>25</v>
      </c>
      <c r="G32" s="94">
        <v>379.38</v>
      </c>
      <c r="H32" s="94">
        <v>110</v>
      </c>
      <c r="I32" s="94"/>
      <c r="J32" s="82">
        <f>H32*G32</f>
        <v>41731.800000000003</v>
      </c>
      <c r="K32" s="95"/>
    </row>
    <row r="33" spans="1:11" s="30" customFormat="1" ht="21.95" customHeight="1">
      <c r="A33" s="74">
        <v>30</v>
      </c>
      <c r="B33" s="97" t="s">
        <v>72</v>
      </c>
      <c r="C33" s="37"/>
      <c r="D33" s="41"/>
      <c r="E33" s="54"/>
      <c r="F33" s="37"/>
      <c r="G33" s="37"/>
      <c r="H33" s="98"/>
      <c r="I33" s="98"/>
      <c r="J33" s="103">
        <f>J4+J9+J14</f>
        <v>289042.38449999999</v>
      </c>
      <c r="K33" s="104"/>
    </row>
    <row r="34" spans="1:11" ht="55.5" customHeight="1">
      <c r="A34" s="125" t="s">
        <v>354</v>
      </c>
      <c r="B34" s="125"/>
      <c r="C34" s="126"/>
      <c r="D34" s="126"/>
      <c r="E34" s="126"/>
      <c r="F34" s="126"/>
      <c r="G34" s="126"/>
      <c r="H34" s="126"/>
      <c r="I34" s="126"/>
      <c r="J34" s="126"/>
      <c r="K34" s="125"/>
    </row>
  </sheetData>
  <autoFilter ref="A3:K34">
    <extLst/>
  </autoFilter>
  <mergeCells count="13">
    <mergeCell ref="A1:K1"/>
    <mergeCell ref="C2:E2"/>
    <mergeCell ref="H2:I2"/>
    <mergeCell ref="B4:E4"/>
    <mergeCell ref="B9:E9"/>
    <mergeCell ref="B14:E14"/>
    <mergeCell ref="A34:K34"/>
    <mergeCell ref="A2:A3"/>
    <mergeCell ref="B2:B3"/>
    <mergeCell ref="F2:F3"/>
    <mergeCell ref="G2:G3"/>
    <mergeCell ref="J2:J3"/>
    <mergeCell ref="K2:K3"/>
  </mergeCells>
  <phoneticPr fontId="26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0"/>
  <sheetViews>
    <sheetView workbookViewId="0">
      <pane ySplit="3" topLeftCell="A4" activePane="bottomLeft" state="frozen"/>
      <selection pane="bottomLeft" activeCell="I213" sqref="I213"/>
    </sheetView>
  </sheetViews>
  <sheetFormatPr defaultColWidth="9" defaultRowHeight="13.5" outlineLevelRow="2"/>
  <cols>
    <col min="1" max="1" width="5.375" style="32" customWidth="1"/>
    <col min="2" max="2" width="23" style="33" customWidth="1"/>
    <col min="3" max="3" width="24.625" style="34" customWidth="1"/>
    <col min="4" max="4" width="6.125" style="35" customWidth="1"/>
    <col min="5" max="5" width="9" style="36"/>
    <col min="6" max="6" width="9" style="35" customWidth="1"/>
    <col min="7" max="7" width="12.375" style="35" customWidth="1"/>
    <col min="8" max="8" width="16.875" style="35" customWidth="1"/>
    <col min="9" max="9" width="11.75" style="35" customWidth="1"/>
    <col min="10" max="16384" width="9" style="32"/>
  </cols>
  <sheetData>
    <row r="1" spans="1:9" ht="35.1" customHeight="1">
      <c r="A1" s="121" t="s">
        <v>73</v>
      </c>
      <c r="B1" s="144"/>
      <c r="C1" s="121"/>
      <c r="D1" s="121"/>
      <c r="E1" s="121"/>
      <c r="F1" s="121"/>
      <c r="G1" s="121"/>
      <c r="H1" s="145"/>
      <c r="I1" s="121"/>
    </row>
    <row r="2" spans="1:9" ht="24" customHeight="1">
      <c r="A2" s="137" t="s">
        <v>1</v>
      </c>
      <c r="B2" s="138" t="s">
        <v>74</v>
      </c>
      <c r="C2" s="6" t="s">
        <v>75</v>
      </c>
      <c r="D2" s="138" t="s">
        <v>11</v>
      </c>
      <c r="E2" s="139" t="s">
        <v>76</v>
      </c>
      <c r="F2" s="138" t="s">
        <v>13</v>
      </c>
      <c r="G2" s="138"/>
      <c r="H2" s="138" t="s">
        <v>14</v>
      </c>
      <c r="I2" s="138" t="s">
        <v>15</v>
      </c>
    </row>
    <row r="3" spans="1:9">
      <c r="A3" s="137"/>
      <c r="B3" s="138"/>
      <c r="C3" s="6"/>
      <c r="D3" s="138"/>
      <c r="E3" s="139"/>
      <c r="F3" s="6"/>
      <c r="G3" s="6" t="s">
        <v>19</v>
      </c>
      <c r="H3" s="138"/>
      <c r="I3" s="138"/>
    </row>
    <row r="4" spans="1:9" s="27" customFormat="1" ht="21.95" customHeight="1">
      <c r="A4" s="37">
        <v>1</v>
      </c>
      <c r="B4" s="140" t="s">
        <v>77</v>
      </c>
      <c r="C4" s="140"/>
      <c r="D4" s="6"/>
      <c r="E4" s="39"/>
      <c r="F4" s="6"/>
      <c r="G4" s="6"/>
      <c r="H4" s="39">
        <f>H5+H12+H22</f>
        <v>75989.872640000001</v>
      </c>
      <c r="I4" s="6"/>
    </row>
    <row r="5" spans="1:9" ht="26.1" customHeight="1" outlineLevel="1">
      <c r="A5" s="37">
        <v>2</v>
      </c>
      <c r="B5" s="40" t="s">
        <v>78</v>
      </c>
      <c r="C5" s="6"/>
      <c r="D5" s="6"/>
      <c r="E5" s="38"/>
      <c r="F5" s="6"/>
      <c r="G5" s="41"/>
      <c r="H5" s="38">
        <f>SUM(H6:H11)</f>
        <v>35416.44384</v>
      </c>
      <c r="I5" s="6"/>
    </row>
    <row r="6" spans="1:9" ht="42.95" customHeight="1" outlineLevel="2">
      <c r="A6" s="37">
        <v>3</v>
      </c>
      <c r="B6" s="42" t="s">
        <v>79</v>
      </c>
      <c r="C6" s="42" t="s">
        <v>80</v>
      </c>
      <c r="D6" s="41" t="s">
        <v>81</v>
      </c>
      <c r="E6" s="43">
        <f>E8</f>
        <v>13.053000000000001</v>
      </c>
      <c r="F6" s="44">
        <v>45</v>
      </c>
      <c r="G6" s="41"/>
      <c r="H6" s="38">
        <f t="shared" ref="H6:H11" si="0">F6*E6</f>
        <v>587.38499999999999</v>
      </c>
      <c r="I6" s="38"/>
    </row>
    <row r="7" spans="1:9" ht="26.1" customHeight="1" outlineLevel="2">
      <c r="A7" s="37">
        <v>4</v>
      </c>
      <c r="B7" s="42" t="s">
        <v>82</v>
      </c>
      <c r="C7" s="42" t="s">
        <v>83</v>
      </c>
      <c r="D7" s="41" t="s">
        <v>25</v>
      </c>
      <c r="E7" s="43">
        <f>E9+E10+E11</f>
        <v>130.53</v>
      </c>
      <c r="F7" s="44">
        <v>6.64</v>
      </c>
      <c r="G7" s="41"/>
      <c r="H7" s="38">
        <f t="shared" si="0"/>
        <v>866.7192</v>
      </c>
      <c r="I7" s="38"/>
    </row>
    <row r="8" spans="1:9" ht="35.1" customHeight="1" outlineLevel="2">
      <c r="A8" s="37">
        <v>5</v>
      </c>
      <c r="B8" s="42" t="s">
        <v>84</v>
      </c>
      <c r="C8" s="42" t="s">
        <v>85</v>
      </c>
      <c r="D8" s="41" t="s">
        <v>81</v>
      </c>
      <c r="E8" s="43">
        <f>E7*0.1</f>
        <v>13.053000000000001</v>
      </c>
      <c r="F8" s="38">
        <v>851.88</v>
      </c>
      <c r="G8" s="41">
        <v>515</v>
      </c>
      <c r="H8" s="38">
        <f t="shared" si="0"/>
        <v>11119.58964</v>
      </c>
      <c r="I8" s="38"/>
    </row>
    <row r="9" spans="1:9" ht="48" customHeight="1" outlineLevel="2">
      <c r="A9" s="37">
        <v>6</v>
      </c>
      <c r="B9" s="42" t="s">
        <v>86</v>
      </c>
      <c r="C9" s="42" t="s">
        <v>87</v>
      </c>
      <c r="D9" s="41" t="s">
        <v>25</v>
      </c>
      <c r="E9" s="43">
        <v>42.63</v>
      </c>
      <c r="F9" s="44">
        <v>175</v>
      </c>
      <c r="G9" s="41">
        <v>95</v>
      </c>
      <c r="H9" s="38">
        <f t="shared" si="0"/>
        <v>7460.25</v>
      </c>
      <c r="I9" s="38"/>
    </row>
    <row r="10" spans="1:9" ht="45.95" customHeight="1" outlineLevel="2">
      <c r="A10" s="37">
        <v>7</v>
      </c>
      <c r="B10" s="45" t="s">
        <v>86</v>
      </c>
      <c r="C10" s="45" t="s">
        <v>88</v>
      </c>
      <c r="D10" s="46" t="s">
        <v>25</v>
      </c>
      <c r="E10" s="47">
        <v>83.5</v>
      </c>
      <c r="F10" s="44">
        <v>175</v>
      </c>
      <c r="G10" s="46">
        <v>95</v>
      </c>
      <c r="H10" s="48">
        <f t="shared" si="0"/>
        <v>14612.5</v>
      </c>
      <c r="I10" s="38"/>
    </row>
    <row r="11" spans="1:9" s="28" customFormat="1" ht="45.95" customHeight="1" outlineLevel="2">
      <c r="A11" s="37">
        <v>8</v>
      </c>
      <c r="B11" s="49" t="s">
        <v>86</v>
      </c>
      <c r="C11" s="49" t="s">
        <v>89</v>
      </c>
      <c r="D11" s="50" t="s">
        <v>25</v>
      </c>
      <c r="E11" s="43">
        <v>4.4000000000000004</v>
      </c>
      <c r="F11" s="51">
        <v>175</v>
      </c>
      <c r="G11" s="52">
        <v>95</v>
      </c>
      <c r="H11" s="47">
        <f t="shared" si="0"/>
        <v>770</v>
      </c>
      <c r="I11" s="56"/>
    </row>
    <row r="12" spans="1:9" ht="26.1" customHeight="1" outlineLevel="1">
      <c r="A12" s="37">
        <v>9</v>
      </c>
      <c r="B12" s="40" t="s">
        <v>90</v>
      </c>
      <c r="C12" s="53"/>
      <c r="D12" s="6"/>
      <c r="E12" s="38"/>
      <c r="F12" s="6"/>
      <c r="G12" s="41"/>
      <c r="H12" s="38">
        <f>SUM(H13:H21)</f>
        <v>8027.2003999999997</v>
      </c>
      <c r="I12" s="38"/>
    </row>
    <row r="13" spans="1:9" ht="42.95" customHeight="1" outlineLevel="2">
      <c r="A13" s="37">
        <v>10</v>
      </c>
      <c r="B13" s="42" t="s">
        <v>79</v>
      </c>
      <c r="C13" s="42" t="s">
        <v>80</v>
      </c>
      <c r="D13" s="41" t="s">
        <v>81</v>
      </c>
      <c r="E13" s="38">
        <v>0.86</v>
      </c>
      <c r="F13" s="44">
        <v>45</v>
      </c>
      <c r="G13" s="41"/>
      <c r="H13" s="38">
        <f t="shared" ref="H13:H21" si="1">F13*E13</f>
        <v>38.700000000000003</v>
      </c>
      <c r="I13" s="38"/>
    </row>
    <row r="14" spans="1:9" ht="26.1" customHeight="1" outlineLevel="2">
      <c r="A14" s="37">
        <v>11</v>
      </c>
      <c r="B14" s="42" t="s">
        <v>82</v>
      </c>
      <c r="C14" s="42" t="s">
        <v>83</v>
      </c>
      <c r="D14" s="41" t="s">
        <v>25</v>
      </c>
      <c r="E14" s="38">
        <v>5.38</v>
      </c>
      <c r="F14" s="44">
        <v>6.64</v>
      </c>
      <c r="G14" s="41"/>
      <c r="H14" s="38">
        <f t="shared" si="1"/>
        <v>35.723199999999999</v>
      </c>
      <c r="I14" s="38"/>
    </row>
    <row r="15" spans="1:9" ht="27.95" customHeight="1" outlineLevel="2">
      <c r="A15" s="37">
        <v>12</v>
      </c>
      <c r="B15" s="42" t="s">
        <v>91</v>
      </c>
      <c r="C15" s="42" t="s">
        <v>92</v>
      </c>
      <c r="D15" s="41" t="s">
        <v>81</v>
      </c>
      <c r="E15" s="54">
        <v>0.32</v>
      </c>
      <c r="F15" s="41">
        <v>33</v>
      </c>
      <c r="G15" s="37"/>
      <c r="H15" s="38">
        <f t="shared" si="1"/>
        <v>10.56</v>
      </c>
      <c r="I15" s="38"/>
    </row>
    <row r="16" spans="1:9" ht="35.1" customHeight="1" outlineLevel="2">
      <c r="A16" s="37">
        <v>13</v>
      </c>
      <c r="B16" s="42" t="s">
        <v>84</v>
      </c>
      <c r="C16" s="42" t="s">
        <v>85</v>
      </c>
      <c r="D16" s="41" t="s">
        <v>81</v>
      </c>
      <c r="E16" s="38">
        <v>0.54</v>
      </c>
      <c r="F16" s="38">
        <v>851.88</v>
      </c>
      <c r="G16" s="41">
        <v>515</v>
      </c>
      <c r="H16" s="38">
        <f t="shared" si="1"/>
        <v>460.01519999999999</v>
      </c>
      <c r="I16" s="38"/>
    </row>
    <row r="17" spans="1:9" ht="30.95" customHeight="1" outlineLevel="2">
      <c r="A17" s="37">
        <v>14</v>
      </c>
      <c r="B17" s="42" t="s">
        <v>93</v>
      </c>
      <c r="C17" s="42" t="s">
        <v>94</v>
      </c>
      <c r="D17" s="41" t="s">
        <v>81</v>
      </c>
      <c r="E17" s="38">
        <v>1.52</v>
      </c>
      <c r="F17" s="41">
        <v>865.37</v>
      </c>
      <c r="G17" s="41">
        <v>502</v>
      </c>
      <c r="H17" s="38">
        <f t="shared" si="1"/>
        <v>1315.3624</v>
      </c>
      <c r="I17" s="38"/>
    </row>
    <row r="18" spans="1:9" ht="21.95" customHeight="1" outlineLevel="2">
      <c r="A18" s="37">
        <v>15</v>
      </c>
      <c r="B18" s="42" t="s">
        <v>95</v>
      </c>
      <c r="C18" s="42" t="s">
        <v>96</v>
      </c>
      <c r="D18" s="41" t="s">
        <v>25</v>
      </c>
      <c r="E18" s="38">
        <v>13.73</v>
      </c>
      <c r="F18" s="41">
        <v>52.63</v>
      </c>
      <c r="G18" s="41" t="s">
        <v>97</v>
      </c>
      <c r="H18" s="38">
        <f t="shared" si="1"/>
        <v>722.60990000000004</v>
      </c>
      <c r="I18" s="38"/>
    </row>
    <row r="19" spans="1:9" ht="20.100000000000001" customHeight="1" outlineLevel="2">
      <c r="A19" s="37">
        <v>16</v>
      </c>
      <c r="B19" s="42" t="s">
        <v>98</v>
      </c>
      <c r="C19" s="42" t="s">
        <v>99</v>
      </c>
      <c r="D19" s="41" t="s">
        <v>100</v>
      </c>
      <c r="E19" s="38">
        <v>20.93</v>
      </c>
      <c r="F19" s="41">
        <v>70.22</v>
      </c>
      <c r="G19" s="41">
        <v>55</v>
      </c>
      <c r="H19" s="38">
        <f t="shared" si="1"/>
        <v>1469.7046</v>
      </c>
      <c r="I19" s="38"/>
    </row>
    <row r="20" spans="1:9" ht="45" customHeight="1" outlineLevel="2">
      <c r="A20" s="37">
        <v>17</v>
      </c>
      <c r="B20" s="42" t="s">
        <v>101</v>
      </c>
      <c r="C20" s="42" t="s">
        <v>102</v>
      </c>
      <c r="D20" s="41" t="s">
        <v>25</v>
      </c>
      <c r="E20" s="38">
        <v>13.31</v>
      </c>
      <c r="F20" s="41">
        <v>295.75</v>
      </c>
      <c r="G20" s="41">
        <v>130</v>
      </c>
      <c r="H20" s="38">
        <f t="shared" si="1"/>
        <v>3936.4324999999999</v>
      </c>
      <c r="I20" s="38"/>
    </row>
    <row r="21" spans="1:9" ht="44.1" customHeight="1" outlineLevel="2">
      <c r="A21" s="37">
        <v>18</v>
      </c>
      <c r="B21" s="42" t="s">
        <v>103</v>
      </c>
      <c r="C21" s="42" t="s">
        <v>104</v>
      </c>
      <c r="D21" s="41" t="s">
        <v>25</v>
      </c>
      <c r="E21" s="38">
        <v>0.23</v>
      </c>
      <c r="F21" s="41">
        <v>165.62</v>
      </c>
      <c r="G21" s="41" t="s">
        <v>105</v>
      </c>
      <c r="H21" s="38">
        <f t="shared" si="1"/>
        <v>38.092599999999997</v>
      </c>
      <c r="I21" s="38"/>
    </row>
    <row r="22" spans="1:9" ht="26.1" customHeight="1" outlineLevel="1">
      <c r="A22" s="37">
        <v>19</v>
      </c>
      <c r="B22" s="40" t="s">
        <v>106</v>
      </c>
      <c r="C22" s="53"/>
      <c r="D22" s="6"/>
      <c r="E22" s="38"/>
      <c r="F22" s="6"/>
      <c r="G22" s="41"/>
      <c r="H22" s="38">
        <f>SUM(H23:H27)</f>
        <v>32546.2284</v>
      </c>
      <c r="I22" s="38"/>
    </row>
    <row r="23" spans="1:9" s="29" customFormat="1" ht="48" customHeight="1" outlineLevel="2">
      <c r="A23" s="37">
        <v>20</v>
      </c>
      <c r="B23" s="42" t="s">
        <v>107</v>
      </c>
      <c r="C23" s="42" t="s">
        <v>108</v>
      </c>
      <c r="D23" s="41" t="s">
        <v>109</v>
      </c>
      <c r="E23" s="38">
        <v>1</v>
      </c>
      <c r="F23" s="41">
        <v>31500</v>
      </c>
      <c r="G23" s="41" t="s">
        <v>110</v>
      </c>
      <c r="H23" s="38">
        <f>F23*E23</f>
        <v>31500</v>
      </c>
      <c r="I23" s="120"/>
    </row>
    <row r="24" spans="1:9" ht="27.95" customHeight="1" outlineLevel="2">
      <c r="A24" s="37">
        <v>21</v>
      </c>
      <c r="B24" s="42" t="s">
        <v>111</v>
      </c>
      <c r="C24" s="42" t="s">
        <v>112</v>
      </c>
      <c r="D24" s="37" t="s">
        <v>113</v>
      </c>
      <c r="E24" s="54">
        <v>11.52</v>
      </c>
      <c r="F24" s="41">
        <v>9.26</v>
      </c>
      <c r="G24" s="37" t="s">
        <v>114</v>
      </c>
      <c r="H24" s="38">
        <f>F24*E24</f>
        <v>106.6752</v>
      </c>
      <c r="I24" s="38"/>
    </row>
    <row r="25" spans="1:9" ht="39" customHeight="1" outlineLevel="2">
      <c r="A25" s="37">
        <v>22</v>
      </c>
      <c r="B25" s="42" t="s">
        <v>115</v>
      </c>
      <c r="C25" s="42" t="s">
        <v>116</v>
      </c>
      <c r="D25" s="41" t="s">
        <v>81</v>
      </c>
      <c r="E25" s="54">
        <v>0.96</v>
      </c>
      <c r="F25" s="41">
        <v>856.17</v>
      </c>
      <c r="G25" s="37">
        <v>500</v>
      </c>
      <c r="H25" s="38">
        <f>F25*E25</f>
        <v>821.92319999999995</v>
      </c>
      <c r="I25" s="38"/>
    </row>
    <row r="26" spans="1:9" ht="45" customHeight="1" outlineLevel="2">
      <c r="A26" s="37">
        <v>23</v>
      </c>
      <c r="B26" s="42" t="s">
        <v>79</v>
      </c>
      <c r="C26" s="42" t="s">
        <v>80</v>
      </c>
      <c r="D26" s="41" t="s">
        <v>81</v>
      </c>
      <c r="E26" s="38">
        <v>1.91</v>
      </c>
      <c r="F26" s="44">
        <v>45</v>
      </c>
      <c r="G26" s="41"/>
      <c r="H26" s="38">
        <f>F26*E26</f>
        <v>85.95</v>
      </c>
      <c r="I26" s="38"/>
    </row>
    <row r="27" spans="1:9" ht="27" customHeight="1" outlineLevel="2">
      <c r="A27" s="37">
        <v>24</v>
      </c>
      <c r="B27" s="42" t="s">
        <v>91</v>
      </c>
      <c r="C27" s="42" t="s">
        <v>92</v>
      </c>
      <c r="D27" s="41" t="s">
        <v>81</v>
      </c>
      <c r="E27" s="38">
        <v>0.96</v>
      </c>
      <c r="F27" s="44">
        <v>33</v>
      </c>
      <c r="G27" s="37"/>
      <c r="H27" s="38">
        <f>F27*E27</f>
        <v>31.68</v>
      </c>
      <c r="I27" s="38"/>
    </row>
    <row r="28" spans="1:9" s="30" customFormat="1" ht="21.95" customHeight="1">
      <c r="A28" s="37">
        <v>25</v>
      </c>
      <c r="B28" s="140" t="s">
        <v>117</v>
      </c>
      <c r="C28" s="140"/>
      <c r="D28" s="6"/>
      <c r="E28" s="38"/>
      <c r="F28" s="41"/>
      <c r="G28" s="41"/>
      <c r="H28" s="39">
        <f>H29+H38+H44+H50</f>
        <v>170386.7238521</v>
      </c>
      <c r="I28" s="38"/>
    </row>
    <row r="29" spans="1:9" s="30" customFormat="1" ht="26.1" customHeight="1" outlineLevel="1">
      <c r="A29" s="37">
        <v>26</v>
      </c>
      <c r="B29" s="40" t="s">
        <v>78</v>
      </c>
      <c r="C29" s="6"/>
      <c r="D29" s="6"/>
      <c r="E29" s="38"/>
      <c r="F29" s="41"/>
      <c r="G29" s="41"/>
      <c r="H29" s="38">
        <f>SUM(H30:H37)</f>
        <v>97324.123519999994</v>
      </c>
      <c r="I29" s="38"/>
    </row>
    <row r="30" spans="1:9" s="30" customFormat="1" ht="39" customHeight="1" outlineLevel="2">
      <c r="A30" s="37">
        <v>27</v>
      </c>
      <c r="B30" s="42" t="s">
        <v>79</v>
      </c>
      <c r="C30" s="42" t="s">
        <v>80</v>
      </c>
      <c r="D30" s="41" t="s">
        <v>81</v>
      </c>
      <c r="E30" s="38">
        <f>E32</f>
        <v>35.429000000000002</v>
      </c>
      <c r="F30" s="44">
        <v>45</v>
      </c>
      <c r="G30" s="41"/>
      <c r="H30" s="38">
        <f t="shared" ref="H30:H37" si="2">F30*E30</f>
        <v>1594.3050000000001</v>
      </c>
      <c r="I30" s="38"/>
    </row>
    <row r="31" spans="1:9" s="30" customFormat="1" ht="27" customHeight="1" outlineLevel="2">
      <c r="A31" s="37">
        <v>28</v>
      </c>
      <c r="B31" s="42" t="s">
        <v>82</v>
      </c>
      <c r="C31" s="42" t="s">
        <v>83</v>
      </c>
      <c r="D31" s="41" t="s">
        <v>25</v>
      </c>
      <c r="E31" s="38">
        <f>E33+E34+E35</f>
        <v>354.29</v>
      </c>
      <c r="F31" s="41">
        <v>6.64</v>
      </c>
      <c r="G31" s="41"/>
      <c r="H31" s="38">
        <f t="shared" si="2"/>
        <v>2352.4856</v>
      </c>
      <c r="I31" s="38"/>
    </row>
    <row r="32" spans="1:9" s="30" customFormat="1" ht="39.950000000000003" customHeight="1" outlineLevel="2">
      <c r="A32" s="37">
        <v>29</v>
      </c>
      <c r="B32" s="42" t="s">
        <v>84</v>
      </c>
      <c r="C32" s="42" t="s">
        <v>85</v>
      </c>
      <c r="D32" s="41" t="s">
        <v>81</v>
      </c>
      <c r="E32" s="38">
        <f>E31*0.1</f>
        <v>35.429000000000002</v>
      </c>
      <c r="F32" s="38">
        <v>851.88</v>
      </c>
      <c r="G32" s="41">
        <v>515</v>
      </c>
      <c r="H32" s="38">
        <f t="shared" si="2"/>
        <v>30181.256519999999</v>
      </c>
      <c r="I32" s="38"/>
    </row>
    <row r="33" spans="1:9" s="30" customFormat="1" ht="54" customHeight="1" outlineLevel="2">
      <c r="A33" s="37">
        <v>30</v>
      </c>
      <c r="B33" s="42" t="s">
        <v>86</v>
      </c>
      <c r="C33" s="42" t="s">
        <v>118</v>
      </c>
      <c r="D33" s="41" t="s">
        <v>25</v>
      </c>
      <c r="E33" s="43">
        <v>210.17</v>
      </c>
      <c r="F33" s="41">
        <v>175</v>
      </c>
      <c r="G33" s="41">
        <v>95</v>
      </c>
      <c r="H33" s="38">
        <f t="shared" si="2"/>
        <v>36779.75</v>
      </c>
      <c r="I33" s="38"/>
    </row>
    <row r="34" spans="1:9" s="30" customFormat="1" ht="54" customHeight="1" outlineLevel="2">
      <c r="A34" s="37">
        <v>31</v>
      </c>
      <c r="B34" s="49" t="s">
        <v>86</v>
      </c>
      <c r="C34" s="49" t="s">
        <v>119</v>
      </c>
      <c r="D34" s="50" t="s">
        <v>25</v>
      </c>
      <c r="E34" s="43">
        <v>142.68</v>
      </c>
      <c r="F34" s="50">
        <v>175</v>
      </c>
      <c r="G34" s="50">
        <v>95</v>
      </c>
      <c r="H34" s="43">
        <f t="shared" si="2"/>
        <v>24969</v>
      </c>
      <c r="I34" s="43"/>
    </row>
    <row r="35" spans="1:9" s="30" customFormat="1" ht="78" customHeight="1" outlineLevel="2">
      <c r="A35" s="37">
        <v>32</v>
      </c>
      <c r="B35" s="42" t="s">
        <v>120</v>
      </c>
      <c r="C35" s="42" t="s">
        <v>121</v>
      </c>
      <c r="D35" s="41" t="s">
        <v>25</v>
      </c>
      <c r="E35" s="38">
        <f>1.2*0.6*2</f>
        <v>1.44</v>
      </c>
      <c r="F35" s="55">
        <v>252.31</v>
      </c>
      <c r="G35" s="41">
        <v>142.5</v>
      </c>
      <c r="H35" s="38">
        <f t="shared" si="2"/>
        <v>363.32639999999998</v>
      </c>
      <c r="I35" s="38"/>
    </row>
    <row r="36" spans="1:9" s="30" customFormat="1" ht="42.95" customHeight="1" outlineLevel="2">
      <c r="A36" s="37">
        <v>33</v>
      </c>
      <c r="B36" s="42" t="s">
        <v>122</v>
      </c>
      <c r="C36" s="42" t="s">
        <v>123</v>
      </c>
      <c r="D36" s="41" t="s">
        <v>25</v>
      </c>
      <c r="E36" s="38">
        <f>1.2*0.6*2</f>
        <v>1.44</v>
      </c>
      <c r="F36" s="41">
        <v>150</v>
      </c>
      <c r="G36" s="41" t="s">
        <v>124</v>
      </c>
      <c r="H36" s="38">
        <f t="shared" si="2"/>
        <v>216</v>
      </c>
      <c r="I36" s="38"/>
    </row>
    <row r="37" spans="1:9" s="30" customFormat="1" ht="50.1" customHeight="1" outlineLevel="2">
      <c r="A37" s="37">
        <v>34</v>
      </c>
      <c r="B37" s="42" t="s">
        <v>86</v>
      </c>
      <c r="C37" s="42" t="s">
        <v>125</v>
      </c>
      <c r="D37" s="41" t="s">
        <v>25</v>
      </c>
      <c r="E37" s="38">
        <v>4.96</v>
      </c>
      <c r="F37" s="44">
        <v>175</v>
      </c>
      <c r="G37" s="41">
        <v>95</v>
      </c>
      <c r="H37" s="38">
        <f t="shared" si="2"/>
        <v>868</v>
      </c>
      <c r="I37" s="38"/>
    </row>
    <row r="38" spans="1:9" s="30" customFormat="1" ht="26.1" customHeight="1" outlineLevel="1">
      <c r="A38" s="37">
        <v>35</v>
      </c>
      <c r="B38" s="40" t="s">
        <v>126</v>
      </c>
      <c r="C38" s="42"/>
      <c r="D38" s="41"/>
      <c r="E38" s="38"/>
      <c r="F38" s="41"/>
      <c r="G38" s="41"/>
      <c r="H38" s="38">
        <f>SUM(H39:H43)</f>
        <v>11661.4860285</v>
      </c>
      <c r="I38" s="38"/>
    </row>
    <row r="39" spans="1:9" s="30" customFormat="1" ht="39" customHeight="1" outlineLevel="2">
      <c r="A39" s="37">
        <v>36</v>
      </c>
      <c r="B39" s="42" t="s">
        <v>79</v>
      </c>
      <c r="C39" s="42" t="s">
        <v>80</v>
      </c>
      <c r="D39" s="41" t="s">
        <v>81</v>
      </c>
      <c r="E39" s="38">
        <f>E42*0.45*0.1</f>
        <v>2.3800500000000002</v>
      </c>
      <c r="F39" s="44">
        <v>45</v>
      </c>
      <c r="G39" s="41"/>
      <c r="H39" s="38">
        <f>F39*E39</f>
        <v>107.10225</v>
      </c>
      <c r="I39" s="38"/>
    </row>
    <row r="40" spans="1:9" s="30" customFormat="1" ht="27" customHeight="1" outlineLevel="2">
      <c r="A40" s="37">
        <v>37</v>
      </c>
      <c r="B40" s="42" t="s">
        <v>82</v>
      </c>
      <c r="C40" s="42" t="s">
        <v>83</v>
      </c>
      <c r="D40" s="41" t="s">
        <v>25</v>
      </c>
      <c r="E40" s="38">
        <f>E42*0.15</f>
        <v>7.9335000000000004</v>
      </c>
      <c r="F40" s="41">
        <v>6.64</v>
      </c>
      <c r="G40" s="41"/>
      <c r="H40" s="38">
        <f>F40*E40</f>
        <v>52.678440000000002</v>
      </c>
      <c r="I40" s="38"/>
    </row>
    <row r="41" spans="1:9" s="30" customFormat="1" ht="27" customHeight="1" outlineLevel="2">
      <c r="A41" s="37">
        <v>38</v>
      </c>
      <c r="B41" s="42" t="s">
        <v>91</v>
      </c>
      <c r="C41" s="42" t="s">
        <v>92</v>
      </c>
      <c r="D41" s="41" t="s">
        <v>81</v>
      </c>
      <c r="E41" s="38">
        <f>E39-E43</f>
        <v>1.5867</v>
      </c>
      <c r="F41" s="41">
        <v>33</v>
      </c>
      <c r="G41" s="37"/>
      <c r="H41" s="38">
        <f>F41*E41</f>
        <v>52.3611</v>
      </c>
      <c r="I41" s="38"/>
    </row>
    <row r="42" spans="1:9" s="30" customFormat="1" ht="41.25" customHeight="1" outlineLevel="2">
      <c r="A42" s="37">
        <v>39</v>
      </c>
      <c r="B42" s="42" t="s">
        <v>127</v>
      </c>
      <c r="C42" s="42" t="s">
        <v>128</v>
      </c>
      <c r="D42" s="41" t="s">
        <v>100</v>
      </c>
      <c r="E42" s="38">
        <v>52.89</v>
      </c>
      <c r="F42" s="55">
        <v>202.91</v>
      </c>
      <c r="G42" s="41" t="s">
        <v>129</v>
      </c>
      <c r="H42" s="38">
        <f>F42*E42</f>
        <v>10731.909900000001</v>
      </c>
      <c r="I42" s="38"/>
    </row>
    <row r="43" spans="1:9" s="30" customFormat="1" ht="42" customHeight="1" outlineLevel="2">
      <c r="A43" s="37">
        <v>40</v>
      </c>
      <c r="B43" s="42" t="s">
        <v>130</v>
      </c>
      <c r="C43" s="42" t="s">
        <v>85</v>
      </c>
      <c r="D43" s="41" t="s">
        <v>81</v>
      </c>
      <c r="E43" s="38">
        <f>E42*0.15*0.1</f>
        <v>0.79335</v>
      </c>
      <c r="F43" s="55">
        <v>904.31</v>
      </c>
      <c r="G43" s="41">
        <v>515</v>
      </c>
      <c r="H43" s="38">
        <f>F43*E43</f>
        <v>717.43433849999997</v>
      </c>
      <c r="I43" s="38"/>
    </row>
    <row r="44" spans="1:9" s="30" customFormat="1" ht="26.1" customHeight="1" outlineLevel="1">
      <c r="A44" s="37">
        <v>41</v>
      </c>
      <c r="B44" s="40" t="s">
        <v>131</v>
      </c>
      <c r="C44" s="42"/>
      <c r="D44" s="41"/>
      <c r="E44" s="38"/>
      <c r="F44" s="41"/>
      <c r="G44" s="41"/>
      <c r="H44" s="38">
        <f>SUM(H45:H49)</f>
        <v>51385.368750000001</v>
      </c>
      <c r="I44" s="38"/>
    </row>
    <row r="45" spans="1:9" s="30" customFormat="1" ht="42" customHeight="1" outlineLevel="2">
      <c r="A45" s="37">
        <v>42</v>
      </c>
      <c r="B45" s="42" t="s">
        <v>79</v>
      </c>
      <c r="C45" s="42" t="s">
        <v>80</v>
      </c>
      <c r="D45" s="41" t="s">
        <v>81</v>
      </c>
      <c r="E45" s="43">
        <f>E47+E49</f>
        <v>63.75</v>
      </c>
      <c r="F45" s="44">
        <v>45</v>
      </c>
      <c r="G45" s="41"/>
      <c r="H45" s="38">
        <f>F45*E45</f>
        <v>2868.75</v>
      </c>
      <c r="I45" s="38"/>
    </row>
    <row r="46" spans="1:9" s="30" customFormat="1" ht="27" customHeight="1" outlineLevel="2">
      <c r="A46" s="37">
        <v>43</v>
      </c>
      <c r="B46" s="42" t="s">
        <v>82</v>
      </c>
      <c r="C46" s="42" t="s">
        <v>83</v>
      </c>
      <c r="D46" s="41" t="s">
        <v>25</v>
      </c>
      <c r="E46" s="43">
        <f>E48</f>
        <v>318.75</v>
      </c>
      <c r="F46" s="55">
        <v>6.64</v>
      </c>
      <c r="G46" s="41"/>
      <c r="H46" s="38">
        <f>F46*E46</f>
        <v>2116.5</v>
      </c>
      <c r="I46" s="38"/>
    </row>
    <row r="47" spans="1:9" s="30" customFormat="1" ht="30.95" customHeight="1" outlineLevel="2">
      <c r="A47" s="37">
        <v>44</v>
      </c>
      <c r="B47" s="42" t="s">
        <v>132</v>
      </c>
      <c r="C47" s="42" t="s">
        <v>133</v>
      </c>
      <c r="D47" s="41" t="s">
        <v>81</v>
      </c>
      <c r="E47" s="43">
        <f>E48*0.1</f>
        <v>31.875</v>
      </c>
      <c r="F47" s="55">
        <v>454.52</v>
      </c>
      <c r="G47" s="41">
        <v>170</v>
      </c>
      <c r="H47" s="38">
        <f>F47*E47</f>
        <v>14487.825000000001</v>
      </c>
      <c r="I47" s="38"/>
    </row>
    <row r="48" spans="1:9" s="30" customFormat="1" ht="27" customHeight="1" outlineLevel="2">
      <c r="A48" s="37">
        <v>45</v>
      </c>
      <c r="B48" s="42" t="s">
        <v>134</v>
      </c>
      <c r="C48" s="42" t="s">
        <v>135</v>
      </c>
      <c r="D48" s="41" t="s">
        <v>25</v>
      </c>
      <c r="E48" s="43">
        <v>318.75</v>
      </c>
      <c r="F48" s="55">
        <v>16.95</v>
      </c>
      <c r="G48" s="41">
        <v>7</v>
      </c>
      <c r="H48" s="38">
        <f>F48*E48</f>
        <v>5402.8125</v>
      </c>
      <c r="I48" s="38"/>
    </row>
    <row r="49" spans="1:9" s="30" customFormat="1" ht="27" customHeight="1" outlineLevel="2">
      <c r="A49" s="37">
        <v>46</v>
      </c>
      <c r="B49" s="42" t="s">
        <v>136</v>
      </c>
      <c r="C49" s="42" t="s">
        <v>137</v>
      </c>
      <c r="D49" s="41" t="s">
        <v>81</v>
      </c>
      <c r="E49" s="43">
        <f>E48*0.1</f>
        <v>31.875</v>
      </c>
      <c r="F49" s="55">
        <v>831.67</v>
      </c>
      <c r="G49" s="41">
        <v>550</v>
      </c>
      <c r="H49" s="38">
        <f>F49*E49</f>
        <v>26509.481250000001</v>
      </c>
      <c r="I49" s="38"/>
    </row>
    <row r="50" spans="1:9" s="30" customFormat="1" ht="26.1" customHeight="1" outlineLevel="1">
      <c r="A50" s="37">
        <v>47</v>
      </c>
      <c r="B50" s="40" t="s">
        <v>138</v>
      </c>
      <c r="C50" s="53"/>
      <c r="D50" s="6"/>
      <c r="E50" s="38"/>
      <c r="F50" s="41"/>
      <c r="G50" s="41"/>
      <c r="H50" s="38">
        <f>SUM(H51:H61)</f>
        <v>10015.7455536</v>
      </c>
      <c r="I50" s="38"/>
    </row>
    <row r="51" spans="1:9" s="30" customFormat="1" ht="36.950000000000003" customHeight="1" outlineLevel="2">
      <c r="A51" s="37">
        <v>48</v>
      </c>
      <c r="B51" s="42" t="s">
        <v>79</v>
      </c>
      <c r="C51" s="42" t="s">
        <v>80</v>
      </c>
      <c r="D51" s="41" t="s">
        <v>81</v>
      </c>
      <c r="E51" s="38">
        <f>6*0.77*2*0.1</f>
        <v>0.92400000000000004</v>
      </c>
      <c r="F51" s="44">
        <v>45</v>
      </c>
      <c r="G51" s="41"/>
      <c r="H51" s="38">
        <f t="shared" ref="H51:H61" si="3">F51*E51</f>
        <v>41.58</v>
      </c>
      <c r="I51" s="38"/>
    </row>
    <row r="52" spans="1:9" s="30" customFormat="1" ht="27" customHeight="1" outlineLevel="2">
      <c r="A52" s="37">
        <v>49</v>
      </c>
      <c r="B52" s="42" t="s">
        <v>82</v>
      </c>
      <c r="C52" s="42" t="s">
        <v>83</v>
      </c>
      <c r="D52" s="41" t="s">
        <v>25</v>
      </c>
      <c r="E52" s="38">
        <f>6*0.47*2</f>
        <v>5.64</v>
      </c>
      <c r="F52" s="41">
        <v>6.64</v>
      </c>
      <c r="G52" s="41"/>
      <c r="H52" s="38">
        <f t="shared" si="3"/>
        <v>37.449599999999997</v>
      </c>
      <c r="I52" s="38"/>
    </row>
    <row r="53" spans="1:9" s="30" customFormat="1" ht="27" customHeight="1" outlineLevel="2">
      <c r="A53" s="37">
        <v>50</v>
      </c>
      <c r="B53" s="42" t="s">
        <v>91</v>
      </c>
      <c r="C53" s="42" t="s">
        <v>92</v>
      </c>
      <c r="D53" s="41" t="s">
        <v>81</v>
      </c>
      <c r="E53" s="54">
        <f>E51-E54</f>
        <v>0.36</v>
      </c>
      <c r="F53" s="41">
        <v>33</v>
      </c>
      <c r="G53" s="37"/>
      <c r="H53" s="38">
        <f t="shared" si="3"/>
        <v>11.88</v>
      </c>
      <c r="I53" s="38"/>
    </row>
    <row r="54" spans="1:9" s="30" customFormat="1" ht="36.950000000000003" customHeight="1" outlineLevel="2">
      <c r="A54" s="37">
        <v>51</v>
      </c>
      <c r="B54" s="42" t="s">
        <v>84</v>
      </c>
      <c r="C54" s="42" t="s">
        <v>85</v>
      </c>
      <c r="D54" s="41" t="s">
        <v>81</v>
      </c>
      <c r="E54" s="38">
        <f>6*0.47*0.1*2</f>
        <v>0.56399999999999995</v>
      </c>
      <c r="F54" s="38">
        <v>851.88</v>
      </c>
      <c r="G54" s="41">
        <v>515</v>
      </c>
      <c r="H54" s="38">
        <f t="shared" si="3"/>
        <v>480.46032000000002</v>
      </c>
      <c r="I54" s="38"/>
    </row>
    <row r="55" spans="1:9" s="30" customFormat="1" ht="27" customHeight="1" outlineLevel="2">
      <c r="A55" s="37">
        <v>52</v>
      </c>
      <c r="B55" s="42" t="s">
        <v>93</v>
      </c>
      <c r="C55" s="42" t="s">
        <v>94</v>
      </c>
      <c r="D55" s="41" t="s">
        <v>81</v>
      </c>
      <c r="E55" s="38">
        <v>1.6</v>
      </c>
      <c r="F55" s="41">
        <v>865.37</v>
      </c>
      <c r="G55" s="41">
        <v>502</v>
      </c>
      <c r="H55" s="38">
        <f t="shared" si="3"/>
        <v>1384.5920000000001</v>
      </c>
      <c r="I55" s="38"/>
    </row>
    <row r="56" spans="1:9" s="30" customFormat="1" ht="27" customHeight="1" outlineLevel="2">
      <c r="A56" s="37">
        <v>53</v>
      </c>
      <c r="B56" s="42" t="s">
        <v>95</v>
      </c>
      <c r="C56" s="42" t="s">
        <v>96</v>
      </c>
      <c r="D56" s="41" t="s">
        <v>25</v>
      </c>
      <c r="E56" s="38">
        <v>11.62</v>
      </c>
      <c r="F56" s="41">
        <v>52.63</v>
      </c>
      <c r="G56" s="41" t="s">
        <v>139</v>
      </c>
      <c r="H56" s="38">
        <f t="shared" si="3"/>
        <v>611.56060000000002</v>
      </c>
      <c r="I56" s="38"/>
    </row>
    <row r="57" spans="1:9" s="30" customFormat="1" ht="27" customHeight="1" outlineLevel="2">
      <c r="A57" s="37">
        <v>54</v>
      </c>
      <c r="B57" s="42" t="s">
        <v>98</v>
      </c>
      <c r="C57" s="42" t="s">
        <v>99</v>
      </c>
      <c r="D57" s="41" t="s">
        <v>100</v>
      </c>
      <c r="E57" s="38">
        <v>25.8</v>
      </c>
      <c r="F57" s="41">
        <v>70.22</v>
      </c>
      <c r="G57" s="41">
        <v>55</v>
      </c>
      <c r="H57" s="38">
        <f t="shared" si="3"/>
        <v>1811.6759999999999</v>
      </c>
      <c r="I57" s="38"/>
    </row>
    <row r="58" spans="1:9" s="30" customFormat="1" ht="42.95" customHeight="1" outlineLevel="2">
      <c r="A58" s="37">
        <v>55</v>
      </c>
      <c r="B58" s="42" t="s">
        <v>101</v>
      </c>
      <c r="C58" s="42" t="s">
        <v>140</v>
      </c>
      <c r="D58" s="41" t="s">
        <v>25</v>
      </c>
      <c r="E58" s="38">
        <v>11.37</v>
      </c>
      <c r="F58" s="41">
        <v>295.75</v>
      </c>
      <c r="G58" s="41">
        <v>130</v>
      </c>
      <c r="H58" s="38">
        <f t="shared" si="3"/>
        <v>3362.6774999999998</v>
      </c>
      <c r="I58" s="38"/>
    </row>
    <row r="59" spans="1:9" s="30" customFormat="1" ht="45.95" customHeight="1" outlineLevel="2">
      <c r="A59" s="37">
        <v>56</v>
      </c>
      <c r="B59" s="42" t="s">
        <v>103</v>
      </c>
      <c r="C59" s="42" t="s">
        <v>104</v>
      </c>
      <c r="D59" s="41" t="s">
        <v>25</v>
      </c>
      <c r="E59" s="38">
        <f>4.2*0.03*2</f>
        <v>0.252</v>
      </c>
      <c r="F59" s="41">
        <v>165.62</v>
      </c>
      <c r="G59" s="41" t="s">
        <v>105</v>
      </c>
      <c r="H59" s="38">
        <f t="shared" si="3"/>
        <v>41.736240000000002</v>
      </c>
      <c r="I59" s="38"/>
    </row>
    <row r="60" spans="1:9" s="30" customFormat="1" ht="54.95" customHeight="1" outlineLevel="2">
      <c r="A60" s="37">
        <v>57</v>
      </c>
      <c r="B60" s="42" t="s">
        <v>141</v>
      </c>
      <c r="C60" s="42" t="s">
        <v>142</v>
      </c>
      <c r="D60" s="41" t="s">
        <v>25</v>
      </c>
      <c r="E60" s="38">
        <f>0.61*4.2*2</f>
        <v>5.1239999999999997</v>
      </c>
      <c r="F60" s="38">
        <v>385.98</v>
      </c>
      <c r="G60" s="41">
        <v>155</v>
      </c>
      <c r="H60" s="38">
        <f t="shared" si="3"/>
        <v>1977.76152</v>
      </c>
      <c r="I60" s="38"/>
    </row>
    <row r="61" spans="1:9" s="30" customFormat="1" ht="42" customHeight="1" outlineLevel="2">
      <c r="A61" s="37">
        <v>58</v>
      </c>
      <c r="B61" s="42" t="s">
        <v>143</v>
      </c>
      <c r="C61" s="42" t="s">
        <v>85</v>
      </c>
      <c r="D61" s="41" t="s">
        <v>81</v>
      </c>
      <c r="E61" s="54">
        <f>0.37*4.2*2*0.06</f>
        <v>0.18648000000000001</v>
      </c>
      <c r="F61" s="41">
        <v>1364.07</v>
      </c>
      <c r="G61" s="41">
        <v>515</v>
      </c>
      <c r="H61" s="38">
        <f t="shared" si="3"/>
        <v>254.37177360000001</v>
      </c>
      <c r="I61" s="38"/>
    </row>
    <row r="62" spans="1:9" s="30" customFormat="1" ht="21.95" customHeight="1">
      <c r="A62" s="37">
        <v>59</v>
      </c>
      <c r="B62" s="140" t="s">
        <v>144</v>
      </c>
      <c r="C62" s="140"/>
      <c r="D62" s="6"/>
      <c r="E62" s="38"/>
      <c r="F62" s="41"/>
      <c r="G62" s="41"/>
      <c r="H62" s="39">
        <f>H63+H72+H79+H88+H96+H102+H109++H118+H123+H127+H132+H137+H149+H168+H190</f>
        <v>558249.76881599997</v>
      </c>
      <c r="I62" s="38"/>
    </row>
    <row r="63" spans="1:9" s="30" customFormat="1" ht="26.1" customHeight="1" outlineLevel="1">
      <c r="A63" s="37">
        <v>60</v>
      </c>
      <c r="B63" s="40" t="s">
        <v>78</v>
      </c>
      <c r="C63" s="6"/>
      <c r="D63" s="6"/>
      <c r="E63" s="38"/>
      <c r="F63" s="41"/>
      <c r="G63" s="41"/>
      <c r="H63" s="38">
        <f>SUM(H64:H71)</f>
        <v>94843.740300000005</v>
      </c>
      <c r="I63" s="38"/>
    </row>
    <row r="64" spans="1:9" s="30" customFormat="1" ht="38.1" customHeight="1" outlineLevel="2">
      <c r="A64" s="37">
        <v>61</v>
      </c>
      <c r="B64" s="42" t="s">
        <v>79</v>
      </c>
      <c r="C64" s="42" t="s">
        <v>80</v>
      </c>
      <c r="D64" s="41" t="s">
        <v>81</v>
      </c>
      <c r="E64" s="38">
        <v>33.950000000000003</v>
      </c>
      <c r="F64" s="44">
        <v>45</v>
      </c>
      <c r="G64" s="41"/>
      <c r="H64" s="38">
        <f>F64*E64</f>
        <v>1527.75</v>
      </c>
      <c r="I64" s="38"/>
    </row>
    <row r="65" spans="1:9" s="30" customFormat="1" ht="27" customHeight="1" outlineLevel="2">
      <c r="A65" s="37">
        <v>62</v>
      </c>
      <c r="B65" s="42" t="s">
        <v>82</v>
      </c>
      <c r="C65" s="42" t="s">
        <v>83</v>
      </c>
      <c r="D65" s="41" t="s">
        <v>25</v>
      </c>
      <c r="E65" s="38">
        <v>339.47</v>
      </c>
      <c r="F65" s="41">
        <v>6.64</v>
      </c>
      <c r="G65" s="41"/>
      <c r="H65" s="38">
        <f t="shared" ref="H65:H95" si="4">F65*E65</f>
        <v>2254.0808000000002</v>
      </c>
      <c r="I65" s="38"/>
    </row>
    <row r="66" spans="1:9" s="30" customFormat="1" ht="48" customHeight="1" outlineLevel="2">
      <c r="A66" s="37">
        <v>63</v>
      </c>
      <c r="B66" s="42" t="s">
        <v>84</v>
      </c>
      <c r="C66" s="42" t="s">
        <v>85</v>
      </c>
      <c r="D66" s="41" t="s">
        <v>81</v>
      </c>
      <c r="E66" s="38">
        <v>33.950000000000003</v>
      </c>
      <c r="F66" s="38">
        <v>851.88</v>
      </c>
      <c r="G66" s="41">
        <v>515</v>
      </c>
      <c r="H66" s="38">
        <f t="shared" si="4"/>
        <v>28921.326000000001</v>
      </c>
      <c r="I66" s="38"/>
    </row>
    <row r="67" spans="1:9" s="30" customFormat="1" ht="54" customHeight="1" outlineLevel="2">
      <c r="A67" s="37">
        <v>64</v>
      </c>
      <c r="B67" s="42" t="s">
        <v>86</v>
      </c>
      <c r="C67" s="42" t="s">
        <v>145</v>
      </c>
      <c r="D67" s="41" t="s">
        <v>25</v>
      </c>
      <c r="E67" s="38">
        <v>13.34</v>
      </c>
      <c r="F67" s="44">
        <v>175</v>
      </c>
      <c r="G67" s="41">
        <v>95</v>
      </c>
      <c r="H67" s="38">
        <f t="shared" si="4"/>
        <v>2334.5</v>
      </c>
      <c r="I67" s="38"/>
    </row>
    <row r="68" spans="1:9" s="30" customFormat="1" ht="54" customHeight="1" outlineLevel="2">
      <c r="A68" s="37">
        <v>65</v>
      </c>
      <c r="B68" s="42" t="s">
        <v>86</v>
      </c>
      <c r="C68" s="42" t="s">
        <v>146</v>
      </c>
      <c r="D68" s="41" t="s">
        <v>25</v>
      </c>
      <c r="E68" s="38">
        <v>265.39</v>
      </c>
      <c r="F68" s="44">
        <v>175</v>
      </c>
      <c r="G68" s="41">
        <v>95</v>
      </c>
      <c r="H68" s="38">
        <f t="shared" si="4"/>
        <v>46443.25</v>
      </c>
      <c r="I68" s="38"/>
    </row>
    <row r="69" spans="1:9" s="30" customFormat="1" ht="54" customHeight="1" outlineLevel="2">
      <c r="A69" s="37">
        <v>66</v>
      </c>
      <c r="B69" s="42" t="s">
        <v>86</v>
      </c>
      <c r="C69" s="42" t="s">
        <v>147</v>
      </c>
      <c r="D69" s="41" t="s">
        <v>25</v>
      </c>
      <c r="E69" s="38">
        <v>60.74</v>
      </c>
      <c r="F69" s="44">
        <v>175</v>
      </c>
      <c r="G69" s="41">
        <v>95</v>
      </c>
      <c r="H69" s="38">
        <f t="shared" si="4"/>
        <v>10629.5</v>
      </c>
      <c r="I69" s="38"/>
    </row>
    <row r="70" spans="1:9" s="30" customFormat="1" ht="78" customHeight="1" outlineLevel="2">
      <c r="A70" s="37">
        <v>67</v>
      </c>
      <c r="B70" s="42" t="s">
        <v>120</v>
      </c>
      <c r="C70" s="42" t="s">
        <v>148</v>
      </c>
      <c r="D70" s="41" t="s">
        <v>25</v>
      </c>
      <c r="E70" s="38">
        <v>2.85</v>
      </c>
      <c r="F70" s="44">
        <v>252.31</v>
      </c>
      <c r="G70" s="41">
        <v>142.5</v>
      </c>
      <c r="H70" s="38">
        <f t="shared" si="4"/>
        <v>719.08349999999996</v>
      </c>
      <c r="I70" s="38"/>
    </row>
    <row r="71" spans="1:9" s="30" customFormat="1" ht="50.1" customHeight="1" outlineLevel="2">
      <c r="A71" s="37">
        <v>68</v>
      </c>
      <c r="B71" s="42" t="s">
        <v>86</v>
      </c>
      <c r="C71" s="42" t="s">
        <v>149</v>
      </c>
      <c r="D71" s="41" t="s">
        <v>25</v>
      </c>
      <c r="E71" s="38">
        <v>11.51</v>
      </c>
      <c r="F71" s="44">
        <v>175</v>
      </c>
      <c r="G71" s="41">
        <v>95</v>
      </c>
      <c r="H71" s="38">
        <f t="shared" si="4"/>
        <v>2014.25</v>
      </c>
      <c r="I71" s="38"/>
    </row>
    <row r="72" spans="1:9" s="30" customFormat="1" ht="26.1" customHeight="1" outlineLevel="1">
      <c r="A72" s="37">
        <v>69</v>
      </c>
      <c r="B72" s="40" t="s">
        <v>150</v>
      </c>
      <c r="C72" s="42"/>
      <c r="D72" s="41"/>
      <c r="E72" s="38"/>
      <c r="F72" s="41"/>
      <c r="G72" s="41"/>
      <c r="H72" s="38">
        <f>SUM(H73:H78)</f>
        <v>21701.3642</v>
      </c>
      <c r="I72" s="38"/>
    </row>
    <row r="73" spans="1:9" s="30" customFormat="1" ht="38.1" customHeight="1" outlineLevel="2">
      <c r="A73" s="37">
        <v>70</v>
      </c>
      <c r="B73" s="42" t="s">
        <v>79</v>
      </c>
      <c r="C73" s="42" t="s">
        <v>80</v>
      </c>
      <c r="D73" s="41" t="s">
        <v>81</v>
      </c>
      <c r="E73" s="38">
        <v>11.3</v>
      </c>
      <c r="F73" s="44">
        <v>45</v>
      </c>
      <c r="G73" s="41"/>
      <c r="H73" s="38">
        <f t="shared" si="4"/>
        <v>508.5</v>
      </c>
      <c r="I73" s="38"/>
    </row>
    <row r="74" spans="1:9" s="30" customFormat="1" ht="27" customHeight="1" outlineLevel="2">
      <c r="A74" s="37">
        <v>71</v>
      </c>
      <c r="B74" s="42" t="s">
        <v>82</v>
      </c>
      <c r="C74" s="42" t="s">
        <v>83</v>
      </c>
      <c r="D74" s="41" t="s">
        <v>25</v>
      </c>
      <c r="E74" s="38">
        <v>56.47</v>
      </c>
      <c r="F74" s="41">
        <v>6.64</v>
      </c>
      <c r="G74" s="41"/>
      <c r="H74" s="38">
        <f t="shared" si="4"/>
        <v>374.96080000000001</v>
      </c>
      <c r="I74" s="38"/>
    </row>
    <row r="75" spans="1:9" s="30" customFormat="1" ht="48" customHeight="1" outlineLevel="2">
      <c r="A75" s="37">
        <v>72</v>
      </c>
      <c r="B75" s="42" t="s">
        <v>84</v>
      </c>
      <c r="C75" s="42" t="s">
        <v>116</v>
      </c>
      <c r="D75" s="41" t="s">
        <v>81</v>
      </c>
      <c r="E75" s="38">
        <v>5.65</v>
      </c>
      <c r="F75" s="57">
        <v>831.67</v>
      </c>
      <c r="G75" s="37">
        <v>500</v>
      </c>
      <c r="H75" s="38">
        <f t="shared" si="4"/>
        <v>4698.9354999999996</v>
      </c>
      <c r="I75" s="38"/>
    </row>
    <row r="76" spans="1:9" s="30" customFormat="1" ht="30.95" customHeight="1" outlineLevel="2">
      <c r="A76" s="37">
        <v>73</v>
      </c>
      <c r="B76" s="42" t="s">
        <v>132</v>
      </c>
      <c r="C76" s="42" t="s">
        <v>133</v>
      </c>
      <c r="D76" s="41" t="s">
        <v>81</v>
      </c>
      <c r="E76" s="38">
        <v>5.65</v>
      </c>
      <c r="F76" s="55">
        <v>454.52</v>
      </c>
      <c r="G76" s="41">
        <v>158</v>
      </c>
      <c r="H76" s="38">
        <f t="shared" si="4"/>
        <v>2568.038</v>
      </c>
      <c r="I76" s="38"/>
    </row>
    <row r="77" spans="1:9" s="30" customFormat="1" ht="42.95" customHeight="1" outlineLevel="2">
      <c r="A77" s="37">
        <v>74</v>
      </c>
      <c r="B77" s="42" t="s">
        <v>151</v>
      </c>
      <c r="C77" s="42" t="s">
        <v>152</v>
      </c>
      <c r="D77" s="41" t="s">
        <v>25</v>
      </c>
      <c r="E77" s="38">
        <v>56.47</v>
      </c>
      <c r="F77" s="41">
        <v>186.17</v>
      </c>
      <c r="G77" s="41">
        <v>110</v>
      </c>
      <c r="H77" s="38">
        <f t="shared" si="4"/>
        <v>10513.019899999999</v>
      </c>
      <c r="I77" s="38"/>
    </row>
    <row r="78" spans="1:9" s="30" customFormat="1" ht="38.25" customHeight="1" outlineLevel="2">
      <c r="A78" s="37">
        <v>75</v>
      </c>
      <c r="B78" s="42" t="s">
        <v>127</v>
      </c>
      <c r="C78" s="42" t="s">
        <v>153</v>
      </c>
      <c r="D78" s="41" t="s">
        <v>100</v>
      </c>
      <c r="E78" s="38">
        <v>44.84</v>
      </c>
      <c r="F78" s="55">
        <v>67.75</v>
      </c>
      <c r="G78" s="41" t="s">
        <v>129</v>
      </c>
      <c r="H78" s="38">
        <f t="shared" si="4"/>
        <v>3037.91</v>
      </c>
      <c r="I78" s="38"/>
    </row>
    <row r="79" spans="1:9" s="30" customFormat="1" ht="26.1" customHeight="1" outlineLevel="1">
      <c r="A79" s="37">
        <v>76</v>
      </c>
      <c r="B79" s="40" t="s">
        <v>131</v>
      </c>
      <c r="C79" s="42"/>
      <c r="D79" s="41"/>
      <c r="E79" s="38"/>
      <c r="F79" s="41"/>
      <c r="G79" s="41"/>
      <c r="H79" s="38">
        <f>SUM(H80:H87)</f>
        <v>33414.737999999998</v>
      </c>
      <c r="I79" s="38"/>
    </row>
    <row r="80" spans="1:9" s="30" customFormat="1" ht="42" customHeight="1" outlineLevel="2">
      <c r="A80" s="37">
        <v>77</v>
      </c>
      <c r="B80" s="42" t="s">
        <v>79</v>
      </c>
      <c r="C80" s="42" t="s">
        <v>80</v>
      </c>
      <c r="D80" s="41" t="s">
        <v>81</v>
      </c>
      <c r="E80" s="38">
        <v>17.96</v>
      </c>
      <c r="F80" s="44">
        <v>45</v>
      </c>
      <c r="G80" s="41"/>
      <c r="H80" s="38">
        <f t="shared" si="4"/>
        <v>808.2</v>
      </c>
      <c r="I80" s="38"/>
    </row>
    <row r="81" spans="1:9" s="30" customFormat="1" ht="27" customHeight="1" outlineLevel="2">
      <c r="A81" s="37">
        <v>78</v>
      </c>
      <c r="B81" s="42" t="s">
        <v>82</v>
      </c>
      <c r="C81" s="42" t="s">
        <v>83</v>
      </c>
      <c r="D81" s="41" t="s">
        <v>25</v>
      </c>
      <c r="E81" s="38">
        <v>128.88999999999999</v>
      </c>
      <c r="F81" s="55">
        <v>6.64</v>
      </c>
      <c r="G81" s="41"/>
      <c r="H81" s="38">
        <f t="shared" si="4"/>
        <v>855.82960000000003</v>
      </c>
      <c r="I81" s="38"/>
    </row>
    <row r="82" spans="1:9" s="30" customFormat="1" ht="27" customHeight="1" outlineLevel="2">
      <c r="A82" s="37">
        <v>79</v>
      </c>
      <c r="B82" s="42" t="s">
        <v>91</v>
      </c>
      <c r="C82" s="42" t="s">
        <v>92</v>
      </c>
      <c r="D82" s="41" t="s">
        <v>81</v>
      </c>
      <c r="E82" s="54">
        <v>5.07</v>
      </c>
      <c r="F82" s="41">
        <v>33</v>
      </c>
      <c r="G82" s="37"/>
      <c r="H82" s="38">
        <f t="shared" si="4"/>
        <v>167.31</v>
      </c>
      <c r="I82" s="38"/>
    </row>
    <row r="83" spans="1:9" s="30" customFormat="1" ht="30.95" customHeight="1" outlineLevel="2">
      <c r="A83" s="37">
        <v>80</v>
      </c>
      <c r="B83" s="42" t="s">
        <v>132</v>
      </c>
      <c r="C83" s="42" t="s">
        <v>133</v>
      </c>
      <c r="D83" s="41" t="s">
        <v>81</v>
      </c>
      <c r="E83" s="38">
        <v>11.2</v>
      </c>
      <c r="F83" s="55">
        <v>454.52</v>
      </c>
      <c r="G83" s="41">
        <v>170</v>
      </c>
      <c r="H83" s="38">
        <f t="shared" si="4"/>
        <v>5090.6239999999998</v>
      </c>
      <c r="I83" s="38"/>
    </row>
    <row r="84" spans="1:9" s="30" customFormat="1" ht="27" customHeight="1" outlineLevel="2">
      <c r="A84" s="37">
        <v>81</v>
      </c>
      <c r="B84" s="42" t="s">
        <v>134</v>
      </c>
      <c r="C84" s="42" t="s">
        <v>135</v>
      </c>
      <c r="D84" s="41" t="s">
        <v>25</v>
      </c>
      <c r="E84" s="38">
        <v>111.97</v>
      </c>
      <c r="F84" s="55">
        <v>16.95</v>
      </c>
      <c r="G84" s="41">
        <v>7</v>
      </c>
      <c r="H84" s="38">
        <f t="shared" si="4"/>
        <v>1897.8915</v>
      </c>
      <c r="I84" s="38"/>
    </row>
    <row r="85" spans="1:9" s="30" customFormat="1" ht="27" customHeight="1" outlineLevel="2">
      <c r="A85" s="37">
        <v>82</v>
      </c>
      <c r="B85" s="42" t="s">
        <v>136</v>
      </c>
      <c r="C85" s="42" t="s">
        <v>137</v>
      </c>
      <c r="D85" s="41" t="s">
        <v>81</v>
      </c>
      <c r="E85" s="38">
        <v>11.2</v>
      </c>
      <c r="F85" s="55">
        <v>831.67</v>
      </c>
      <c r="G85" s="41">
        <v>550</v>
      </c>
      <c r="H85" s="38">
        <f t="shared" si="4"/>
        <v>9314.7039999999997</v>
      </c>
      <c r="I85" s="38"/>
    </row>
    <row r="86" spans="1:9" s="30" customFormat="1" ht="42.95" customHeight="1" outlineLevel="2">
      <c r="A86" s="37">
        <v>83</v>
      </c>
      <c r="B86" s="42" t="s">
        <v>127</v>
      </c>
      <c r="C86" s="42" t="s">
        <v>154</v>
      </c>
      <c r="D86" s="41" t="s">
        <v>100</v>
      </c>
      <c r="E86" s="38">
        <v>169.15</v>
      </c>
      <c r="F86" s="55">
        <v>81.3</v>
      </c>
      <c r="G86" s="41" t="s">
        <v>129</v>
      </c>
      <c r="H86" s="38">
        <f t="shared" si="4"/>
        <v>13751.895</v>
      </c>
      <c r="I86" s="38"/>
    </row>
    <row r="87" spans="1:9" s="30" customFormat="1" ht="41.1" customHeight="1" outlineLevel="2">
      <c r="A87" s="37">
        <v>84</v>
      </c>
      <c r="B87" s="42" t="s">
        <v>130</v>
      </c>
      <c r="C87" s="42" t="s">
        <v>85</v>
      </c>
      <c r="D87" s="41" t="s">
        <v>81</v>
      </c>
      <c r="E87" s="38">
        <v>1.69</v>
      </c>
      <c r="F87" s="55">
        <v>904.31</v>
      </c>
      <c r="G87" s="41">
        <v>515</v>
      </c>
      <c r="H87" s="38">
        <f t="shared" si="4"/>
        <v>1528.2838999999999</v>
      </c>
      <c r="I87" s="38"/>
    </row>
    <row r="88" spans="1:9" s="30" customFormat="1" ht="26.1" customHeight="1" outlineLevel="1">
      <c r="A88" s="37">
        <v>85</v>
      </c>
      <c r="B88" s="40" t="s">
        <v>155</v>
      </c>
      <c r="C88" s="53"/>
      <c r="D88" s="6"/>
      <c r="E88" s="38"/>
      <c r="F88" s="58"/>
      <c r="G88" s="41"/>
      <c r="H88" s="38">
        <f>SUM(H89:H95)</f>
        <v>27111.59216</v>
      </c>
      <c r="I88" s="38"/>
    </row>
    <row r="89" spans="1:9" s="30" customFormat="1" ht="44.1" customHeight="1" outlineLevel="2">
      <c r="A89" s="37">
        <v>86</v>
      </c>
      <c r="B89" s="42" t="s">
        <v>79</v>
      </c>
      <c r="C89" s="42" t="s">
        <v>80</v>
      </c>
      <c r="D89" s="41" t="s">
        <v>81</v>
      </c>
      <c r="E89" s="38">
        <v>19.13</v>
      </c>
      <c r="F89" s="44">
        <v>45</v>
      </c>
      <c r="G89" s="41"/>
      <c r="H89" s="38">
        <f t="shared" si="4"/>
        <v>860.85</v>
      </c>
      <c r="I89" s="38"/>
    </row>
    <row r="90" spans="1:9" s="30" customFormat="1" ht="27" customHeight="1" outlineLevel="2">
      <c r="A90" s="37">
        <v>87</v>
      </c>
      <c r="B90" s="42" t="s">
        <v>82</v>
      </c>
      <c r="C90" s="42" t="s">
        <v>83</v>
      </c>
      <c r="D90" s="41" t="s">
        <v>25</v>
      </c>
      <c r="E90" s="38">
        <f>41.58+32.4*0.06</f>
        <v>43.524000000000001</v>
      </c>
      <c r="F90" s="55">
        <v>6.64</v>
      </c>
      <c r="G90" s="41"/>
      <c r="H90" s="38">
        <f t="shared" si="4"/>
        <v>288.99936000000002</v>
      </c>
      <c r="I90" s="38"/>
    </row>
    <row r="91" spans="1:9" s="30" customFormat="1" ht="27" customHeight="1" outlineLevel="2">
      <c r="A91" s="37">
        <v>88</v>
      </c>
      <c r="B91" s="42" t="s">
        <v>91</v>
      </c>
      <c r="C91" s="42" t="s">
        <v>92</v>
      </c>
      <c r="D91" s="41" t="s">
        <v>81</v>
      </c>
      <c r="E91" s="54">
        <v>29.87</v>
      </c>
      <c r="F91" s="41">
        <v>33</v>
      </c>
      <c r="G91" s="37"/>
      <c r="H91" s="38">
        <f t="shared" si="4"/>
        <v>985.71</v>
      </c>
      <c r="I91" s="38"/>
    </row>
    <row r="92" spans="1:9" s="30" customFormat="1" ht="41.1" customHeight="1" outlineLevel="2">
      <c r="A92" s="37">
        <v>89</v>
      </c>
      <c r="B92" s="42" t="s">
        <v>84</v>
      </c>
      <c r="C92" s="42" t="s">
        <v>85</v>
      </c>
      <c r="D92" s="41" t="s">
        <v>81</v>
      </c>
      <c r="E92" s="38">
        <v>4.16</v>
      </c>
      <c r="F92" s="38">
        <v>851.88</v>
      </c>
      <c r="G92" s="41">
        <v>515</v>
      </c>
      <c r="H92" s="38">
        <f t="shared" si="4"/>
        <v>3543.8208</v>
      </c>
      <c r="I92" s="38"/>
    </row>
    <row r="93" spans="1:9" s="30" customFormat="1" ht="27" customHeight="1" outlineLevel="2">
      <c r="A93" s="37">
        <v>90</v>
      </c>
      <c r="B93" s="42" t="s">
        <v>156</v>
      </c>
      <c r="C93" s="42" t="s">
        <v>94</v>
      </c>
      <c r="D93" s="41" t="s">
        <v>81</v>
      </c>
      <c r="E93" s="38">
        <v>2.6</v>
      </c>
      <c r="F93" s="41">
        <v>865.37</v>
      </c>
      <c r="G93" s="41">
        <v>502</v>
      </c>
      <c r="H93" s="38">
        <f t="shared" si="4"/>
        <v>2249.962</v>
      </c>
      <c r="I93" s="38"/>
    </row>
    <row r="94" spans="1:9" s="30" customFormat="1" ht="78" customHeight="1" outlineLevel="2">
      <c r="A94" s="37">
        <v>91</v>
      </c>
      <c r="B94" s="42" t="s">
        <v>157</v>
      </c>
      <c r="C94" s="42" t="s">
        <v>158</v>
      </c>
      <c r="D94" s="41" t="s">
        <v>25</v>
      </c>
      <c r="E94" s="38">
        <v>34.76</v>
      </c>
      <c r="F94" s="59">
        <v>450</v>
      </c>
      <c r="G94" s="41">
        <v>155</v>
      </c>
      <c r="H94" s="38">
        <f t="shared" si="4"/>
        <v>15642</v>
      </c>
      <c r="I94" s="38"/>
    </row>
    <row r="95" spans="1:9" s="30" customFormat="1" ht="54" customHeight="1" outlineLevel="2">
      <c r="A95" s="37">
        <v>92</v>
      </c>
      <c r="B95" s="42" t="s">
        <v>86</v>
      </c>
      <c r="C95" s="42" t="s">
        <v>159</v>
      </c>
      <c r="D95" s="41" t="s">
        <v>25</v>
      </c>
      <c r="E95" s="38">
        <f>6.82+25.5*0.35+6.9*0.65</f>
        <v>20.23</v>
      </c>
      <c r="F95" s="44">
        <v>175</v>
      </c>
      <c r="G95" s="41">
        <v>95</v>
      </c>
      <c r="H95" s="38">
        <f t="shared" si="4"/>
        <v>3540.25</v>
      </c>
      <c r="I95" s="38"/>
    </row>
    <row r="96" spans="1:9" s="30" customFormat="1" ht="26.1" customHeight="1" outlineLevel="1">
      <c r="A96" s="37">
        <v>93</v>
      </c>
      <c r="B96" s="40" t="s">
        <v>160</v>
      </c>
      <c r="C96" s="53"/>
      <c r="D96" s="6"/>
      <c r="E96" s="38"/>
      <c r="F96" s="58"/>
      <c r="G96" s="41"/>
      <c r="H96" s="38">
        <f>SUM(H97:H101)</f>
        <v>937.76160000000004</v>
      </c>
      <c r="I96" s="38"/>
    </row>
    <row r="97" spans="1:9" s="30" customFormat="1" ht="44.1" customHeight="1" outlineLevel="2">
      <c r="A97" s="37">
        <v>94</v>
      </c>
      <c r="B97" s="42" t="s">
        <v>79</v>
      </c>
      <c r="C97" s="42" t="s">
        <v>80</v>
      </c>
      <c r="D97" s="41" t="s">
        <v>81</v>
      </c>
      <c r="E97" s="38">
        <v>0.1</v>
      </c>
      <c r="F97" s="44">
        <v>45</v>
      </c>
      <c r="G97" s="60"/>
      <c r="H97" s="38">
        <f t="shared" ref="H97:H128" si="5">F97*E97</f>
        <v>4.5</v>
      </c>
      <c r="I97" s="38"/>
    </row>
    <row r="98" spans="1:9" s="30" customFormat="1" ht="27" customHeight="1" outlineLevel="2">
      <c r="A98" s="37">
        <v>95</v>
      </c>
      <c r="B98" s="42" t="s">
        <v>82</v>
      </c>
      <c r="C98" s="42" t="s">
        <v>83</v>
      </c>
      <c r="D98" s="41" t="s">
        <v>25</v>
      </c>
      <c r="E98" s="38">
        <v>0.99</v>
      </c>
      <c r="F98" s="41">
        <v>6.64</v>
      </c>
      <c r="G98" s="41"/>
      <c r="H98" s="38">
        <f t="shared" si="5"/>
        <v>6.5735999999999999</v>
      </c>
      <c r="I98" s="38"/>
    </row>
    <row r="99" spans="1:9" s="30" customFormat="1" ht="41.1" customHeight="1" outlineLevel="2">
      <c r="A99" s="37">
        <v>96</v>
      </c>
      <c r="B99" s="42" t="s">
        <v>161</v>
      </c>
      <c r="C99" s="42" t="s">
        <v>85</v>
      </c>
      <c r="D99" s="41" t="s">
        <v>81</v>
      </c>
      <c r="E99" s="38">
        <v>0.1</v>
      </c>
      <c r="F99" s="38">
        <v>851.88</v>
      </c>
      <c r="G99" s="41">
        <v>515</v>
      </c>
      <c r="H99" s="38">
        <f t="shared" si="5"/>
        <v>85.188000000000002</v>
      </c>
      <c r="I99" s="38"/>
    </row>
    <row r="100" spans="1:9" s="30" customFormat="1" ht="42" customHeight="1" outlineLevel="2">
      <c r="A100" s="37">
        <v>97</v>
      </c>
      <c r="B100" s="42" t="s">
        <v>122</v>
      </c>
      <c r="C100" s="42" t="s">
        <v>123</v>
      </c>
      <c r="D100" s="41" t="s">
        <v>25</v>
      </c>
      <c r="E100" s="38">
        <v>0.99</v>
      </c>
      <c r="F100" s="41">
        <v>150</v>
      </c>
      <c r="G100" s="41" t="s">
        <v>162</v>
      </c>
      <c r="H100" s="38">
        <f t="shared" si="5"/>
        <v>148.5</v>
      </c>
      <c r="I100" s="38"/>
    </row>
    <row r="101" spans="1:9" s="30" customFormat="1" ht="78" customHeight="1" outlineLevel="2">
      <c r="A101" s="37">
        <v>98</v>
      </c>
      <c r="B101" s="42" t="s">
        <v>163</v>
      </c>
      <c r="C101" s="42" t="s">
        <v>164</v>
      </c>
      <c r="D101" s="41" t="s">
        <v>25</v>
      </c>
      <c r="E101" s="38">
        <v>0.99</v>
      </c>
      <c r="F101" s="59">
        <v>700</v>
      </c>
      <c r="G101" s="41">
        <v>155</v>
      </c>
      <c r="H101" s="38">
        <f t="shared" si="5"/>
        <v>693</v>
      </c>
      <c r="I101" s="38"/>
    </row>
    <row r="102" spans="1:9" s="30" customFormat="1" ht="26.1" customHeight="1" outlineLevel="1">
      <c r="A102" s="37">
        <v>99</v>
      </c>
      <c r="B102" s="40" t="s">
        <v>165</v>
      </c>
      <c r="C102" s="53"/>
      <c r="D102" s="41"/>
      <c r="E102" s="38"/>
      <c r="F102" s="58"/>
      <c r="G102" s="41"/>
      <c r="H102" s="38">
        <f>SUM(H103:H108)</f>
        <v>3420.928856</v>
      </c>
      <c r="I102" s="38"/>
    </row>
    <row r="103" spans="1:9" s="30" customFormat="1" ht="33" customHeight="1" outlineLevel="2">
      <c r="A103" s="37">
        <v>100</v>
      </c>
      <c r="B103" s="42" t="s">
        <v>79</v>
      </c>
      <c r="C103" s="42" t="s">
        <v>80</v>
      </c>
      <c r="D103" s="41" t="s">
        <v>81</v>
      </c>
      <c r="E103" s="38">
        <f>(3.6*0.61+2.6*0.61)*0.1</f>
        <v>0.37819999999999998</v>
      </c>
      <c r="F103" s="41">
        <v>45</v>
      </c>
      <c r="G103" s="41"/>
      <c r="H103" s="38">
        <f t="shared" si="5"/>
        <v>17.018999999999998</v>
      </c>
      <c r="I103" s="38"/>
    </row>
    <row r="104" spans="1:9" s="30" customFormat="1" ht="33" customHeight="1" outlineLevel="2">
      <c r="A104" s="37">
        <v>101</v>
      </c>
      <c r="B104" s="42" t="s">
        <v>82</v>
      </c>
      <c r="C104" s="42" t="s">
        <v>83</v>
      </c>
      <c r="D104" s="41" t="s">
        <v>25</v>
      </c>
      <c r="E104" s="38">
        <f>3.6*0.61+2.6*0.61</f>
        <v>3.782</v>
      </c>
      <c r="F104" s="38">
        <v>6.64</v>
      </c>
      <c r="G104" s="41"/>
      <c r="H104" s="38">
        <f t="shared" si="5"/>
        <v>25.112480000000001</v>
      </c>
      <c r="I104" s="38"/>
    </row>
    <row r="105" spans="1:9" s="30" customFormat="1" ht="33" customHeight="1" outlineLevel="2">
      <c r="A105" s="37">
        <v>102</v>
      </c>
      <c r="B105" s="42" t="s">
        <v>161</v>
      </c>
      <c r="C105" s="42" t="s">
        <v>85</v>
      </c>
      <c r="D105" s="41" t="s">
        <v>81</v>
      </c>
      <c r="E105" s="38">
        <f>(3.6*0.61+2.6*0.61)*0.1</f>
        <v>0.37819999999999998</v>
      </c>
      <c r="F105" s="38">
        <v>851.88</v>
      </c>
      <c r="G105" s="41">
        <v>515</v>
      </c>
      <c r="H105" s="38">
        <f t="shared" si="5"/>
        <v>322.181016</v>
      </c>
      <c r="I105" s="38"/>
    </row>
    <row r="106" spans="1:9" s="30" customFormat="1" ht="33" customHeight="1" outlineLevel="2">
      <c r="A106" s="37">
        <v>103</v>
      </c>
      <c r="B106" s="42" t="s">
        <v>122</v>
      </c>
      <c r="C106" s="42" t="s">
        <v>123</v>
      </c>
      <c r="D106" s="41" t="s">
        <v>25</v>
      </c>
      <c r="E106" s="38">
        <f>3.6*0.61+2.6*0.61</f>
        <v>3.782</v>
      </c>
      <c r="F106" s="41">
        <v>150</v>
      </c>
      <c r="G106" s="41" t="s">
        <v>124</v>
      </c>
      <c r="H106" s="38">
        <f t="shared" si="5"/>
        <v>567.29999999999995</v>
      </c>
      <c r="I106" s="38"/>
    </row>
    <row r="107" spans="1:9" s="30" customFormat="1" ht="75.95" customHeight="1" outlineLevel="2">
      <c r="A107" s="37">
        <v>104</v>
      </c>
      <c r="B107" s="42" t="s">
        <v>166</v>
      </c>
      <c r="C107" s="42" t="s">
        <v>167</v>
      </c>
      <c r="D107" s="41" t="s">
        <v>25</v>
      </c>
      <c r="E107" s="38">
        <f>3.6*0.77+2.6*0.77</f>
        <v>4.774</v>
      </c>
      <c r="F107" s="38">
        <v>440.25</v>
      </c>
      <c r="G107" s="41">
        <v>300</v>
      </c>
      <c r="H107" s="38">
        <f t="shared" si="5"/>
        <v>2101.7534999999998</v>
      </c>
      <c r="I107" s="38"/>
    </row>
    <row r="108" spans="1:9" s="30" customFormat="1" ht="75.95" customHeight="1" outlineLevel="2">
      <c r="A108" s="37">
        <v>105</v>
      </c>
      <c r="B108" s="42" t="s">
        <v>166</v>
      </c>
      <c r="C108" s="42" t="s">
        <v>168</v>
      </c>
      <c r="D108" s="41" t="s">
        <v>25</v>
      </c>
      <c r="E108" s="38">
        <f>3.6*0.18+2.6*0.18+0.65*0.3*1.5</f>
        <v>1.4085000000000001</v>
      </c>
      <c r="F108" s="38">
        <v>275.16000000000003</v>
      </c>
      <c r="G108" s="41">
        <v>160</v>
      </c>
      <c r="H108" s="38">
        <f t="shared" si="5"/>
        <v>387.56286</v>
      </c>
      <c r="I108" s="38"/>
    </row>
    <row r="109" spans="1:9" s="30" customFormat="1" ht="26.1" customHeight="1" outlineLevel="1">
      <c r="A109" s="37">
        <v>106</v>
      </c>
      <c r="B109" s="40" t="s">
        <v>169</v>
      </c>
      <c r="C109" s="53"/>
      <c r="D109" s="6"/>
      <c r="E109" s="38"/>
      <c r="F109" s="58"/>
      <c r="G109" s="41"/>
      <c r="H109" s="38">
        <f>SUM(H110:H117)</f>
        <v>14945.083500000001</v>
      </c>
      <c r="I109" s="38"/>
    </row>
    <row r="110" spans="1:9" s="30" customFormat="1" ht="39.950000000000003" customHeight="1" outlineLevel="2">
      <c r="A110" s="37">
        <v>107</v>
      </c>
      <c r="B110" s="42" t="s">
        <v>79</v>
      </c>
      <c r="C110" s="42" t="s">
        <v>80</v>
      </c>
      <c r="D110" s="41" t="s">
        <v>81</v>
      </c>
      <c r="E110" s="38">
        <v>1.79</v>
      </c>
      <c r="F110" s="44">
        <v>45</v>
      </c>
      <c r="G110" s="41"/>
      <c r="H110" s="38">
        <f t="shared" si="5"/>
        <v>80.55</v>
      </c>
      <c r="I110" s="38"/>
    </row>
    <row r="111" spans="1:9" s="30" customFormat="1" ht="27" customHeight="1" outlineLevel="2">
      <c r="A111" s="37">
        <v>108</v>
      </c>
      <c r="B111" s="42" t="s">
        <v>82</v>
      </c>
      <c r="C111" s="42" t="s">
        <v>83</v>
      </c>
      <c r="D111" s="41" t="s">
        <v>25</v>
      </c>
      <c r="E111" s="38">
        <v>13.29</v>
      </c>
      <c r="F111" s="41">
        <v>6.64</v>
      </c>
      <c r="G111" s="41"/>
      <c r="H111" s="38">
        <f t="shared" si="5"/>
        <v>88.245599999999996</v>
      </c>
      <c r="I111" s="38"/>
    </row>
    <row r="112" spans="1:9" s="30" customFormat="1" ht="32.1" customHeight="1" outlineLevel="2">
      <c r="A112" s="37">
        <v>109</v>
      </c>
      <c r="B112" s="42" t="s">
        <v>91</v>
      </c>
      <c r="C112" s="42" t="s">
        <v>92</v>
      </c>
      <c r="D112" s="41" t="s">
        <v>81</v>
      </c>
      <c r="E112" s="54">
        <v>0.46</v>
      </c>
      <c r="F112" s="41">
        <v>33</v>
      </c>
      <c r="G112" s="37"/>
      <c r="H112" s="38">
        <f t="shared" si="5"/>
        <v>15.18</v>
      </c>
      <c r="I112" s="38"/>
    </row>
    <row r="113" spans="1:9" s="30" customFormat="1" ht="36.950000000000003" customHeight="1" outlineLevel="2">
      <c r="A113" s="37">
        <v>110</v>
      </c>
      <c r="B113" s="42" t="s">
        <v>84</v>
      </c>
      <c r="C113" s="42" t="s">
        <v>85</v>
      </c>
      <c r="D113" s="41" t="s">
        <v>81</v>
      </c>
      <c r="E113" s="38">
        <v>1.33</v>
      </c>
      <c r="F113" s="38">
        <v>851.88</v>
      </c>
      <c r="G113" s="41">
        <v>515</v>
      </c>
      <c r="H113" s="38">
        <f t="shared" si="5"/>
        <v>1133.0003999999999</v>
      </c>
      <c r="I113" s="38"/>
    </row>
    <row r="114" spans="1:9" s="30" customFormat="1" ht="27" customHeight="1" outlineLevel="2">
      <c r="A114" s="37">
        <v>111</v>
      </c>
      <c r="B114" s="42" t="s">
        <v>170</v>
      </c>
      <c r="C114" s="42" t="s">
        <v>94</v>
      </c>
      <c r="D114" s="41" t="s">
        <v>81</v>
      </c>
      <c r="E114" s="38">
        <v>5.41</v>
      </c>
      <c r="F114" s="41">
        <v>1280</v>
      </c>
      <c r="G114" s="41">
        <v>502</v>
      </c>
      <c r="H114" s="38">
        <f t="shared" si="5"/>
        <v>6924.8</v>
      </c>
      <c r="I114" s="38"/>
    </row>
    <row r="115" spans="1:9" s="30" customFormat="1" ht="27" customHeight="1" outlineLevel="2">
      <c r="A115" s="37">
        <v>112</v>
      </c>
      <c r="B115" s="42" t="s">
        <v>98</v>
      </c>
      <c r="C115" s="42" t="s">
        <v>99</v>
      </c>
      <c r="D115" s="41" t="s">
        <v>100</v>
      </c>
      <c r="E115" s="38">
        <v>29.07</v>
      </c>
      <c r="F115" s="41">
        <v>70.22</v>
      </c>
      <c r="G115" s="41" t="s">
        <v>171</v>
      </c>
      <c r="H115" s="38">
        <f t="shared" si="5"/>
        <v>2041.2954</v>
      </c>
      <c r="I115" s="38"/>
    </row>
    <row r="116" spans="1:9" s="30" customFormat="1" ht="42.95" customHeight="1" outlineLevel="2">
      <c r="A116" s="37">
        <v>113</v>
      </c>
      <c r="B116" s="42" t="s">
        <v>151</v>
      </c>
      <c r="C116" s="42" t="s">
        <v>172</v>
      </c>
      <c r="D116" s="41" t="s">
        <v>25</v>
      </c>
      <c r="E116" s="38">
        <v>24.33</v>
      </c>
      <c r="F116" s="41">
        <v>186.17</v>
      </c>
      <c r="G116" s="41">
        <v>110</v>
      </c>
      <c r="H116" s="38">
        <f t="shared" si="5"/>
        <v>4529.5160999999998</v>
      </c>
      <c r="I116" s="38"/>
    </row>
    <row r="117" spans="1:9" s="30" customFormat="1" ht="48" customHeight="1" outlineLevel="2">
      <c r="A117" s="37">
        <v>114</v>
      </c>
      <c r="B117" s="42" t="s">
        <v>103</v>
      </c>
      <c r="C117" s="42" t="s">
        <v>173</v>
      </c>
      <c r="D117" s="41" t="s">
        <v>25</v>
      </c>
      <c r="E117" s="38">
        <v>0.8</v>
      </c>
      <c r="F117" s="41">
        <v>165.62</v>
      </c>
      <c r="G117" s="41" t="s">
        <v>105</v>
      </c>
      <c r="H117" s="38">
        <f t="shared" si="5"/>
        <v>132.49600000000001</v>
      </c>
      <c r="I117" s="38"/>
    </row>
    <row r="118" spans="1:9" s="30" customFormat="1" ht="26.1" customHeight="1" outlineLevel="1">
      <c r="A118" s="37">
        <v>115</v>
      </c>
      <c r="B118" s="40" t="s">
        <v>174</v>
      </c>
      <c r="C118" s="42"/>
      <c r="D118" s="41"/>
      <c r="E118" s="38"/>
      <c r="F118" s="58"/>
      <c r="G118" s="41"/>
      <c r="H118" s="38">
        <f>SUM(H119:H122)</f>
        <v>840.74699999999996</v>
      </c>
      <c r="I118" s="38"/>
    </row>
    <row r="119" spans="1:9" s="30" customFormat="1" ht="39.950000000000003" customHeight="1" outlineLevel="2">
      <c r="A119" s="37">
        <v>116</v>
      </c>
      <c r="B119" s="42" t="s">
        <v>79</v>
      </c>
      <c r="C119" s="42" t="s">
        <v>80</v>
      </c>
      <c r="D119" s="41" t="s">
        <v>81</v>
      </c>
      <c r="E119" s="38">
        <f>0.6*0.6*0.38*6</f>
        <v>0.82079999999999997</v>
      </c>
      <c r="F119" s="44">
        <v>45</v>
      </c>
      <c r="G119" s="41"/>
      <c r="H119" s="38">
        <f t="shared" si="5"/>
        <v>36.936</v>
      </c>
      <c r="I119" s="38"/>
    </row>
    <row r="120" spans="1:9" s="30" customFormat="1" ht="27" customHeight="1" outlineLevel="2">
      <c r="A120" s="37">
        <v>117</v>
      </c>
      <c r="B120" s="42" t="s">
        <v>82</v>
      </c>
      <c r="C120" s="42" t="s">
        <v>83</v>
      </c>
      <c r="D120" s="41" t="s">
        <v>25</v>
      </c>
      <c r="E120" s="38">
        <f>0.6*0.6*6</f>
        <v>2.16</v>
      </c>
      <c r="F120" s="41">
        <v>6.64</v>
      </c>
      <c r="G120" s="41"/>
      <c r="H120" s="38">
        <f t="shared" si="5"/>
        <v>14.3424</v>
      </c>
      <c r="I120" s="38"/>
    </row>
    <row r="121" spans="1:9" s="30" customFormat="1" ht="36.950000000000003" customHeight="1" outlineLevel="2">
      <c r="A121" s="37">
        <v>118</v>
      </c>
      <c r="B121" s="42" t="s">
        <v>175</v>
      </c>
      <c r="C121" s="42" t="s">
        <v>85</v>
      </c>
      <c r="D121" s="41" t="s">
        <v>81</v>
      </c>
      <c r="E121" s="38">
        <f>6*0.11</f>
        <v>0.66</v>
      </c>
      <c r="F121" s="55">
        <v>904.31</v>
      </c>
      <c r="G121" s="41">
        <v>515</v>
      </c>
      <c r="H121" s="38">
        <f t="shared" si="5"/>
        <v>596.84460000000001</v>
      </c>
      <c r="I121" s="38"/>
    </row>
    <row r="122" spans="1:9" s="30" customFormat="1" ht="48" customHeight="1" outlineLevel="2">
      <c r="A122" s="37">
        <v>119</v>
      </c>
      <c r="B122" s="42" t="s">
        <v>176</v>
      </c>
      <c r="C122" s="42" t="s">
        <v>177</v>
      </c>
      <c r="D122" s="41" t="s">
        <v>81</v>
      </c>
      <c r="E122" s="38">
        <v>0.2</v>
      </c>
      <c r="F122" s="38">
        <v>963.12</v>
      </c>
      <c r="G122" s="41">
        <v>535</v>
      </c>
      <c r="H122" s="38">
        <f t="shared" si="5"/>
        <v>192.624</v>
      </c>
      <c r="I122" s="38"/>
    </row>
    <row r="123" spans="1:9" s="30" customFormat="1" ht="26.1" customHeight="1" outlineLevel="1">
      <c r="A123" s="37">
        <v>120</v>
      </c>
      <c r="B123" s="40" t="s">
        <v>178</v>
      </c>
      <c r="C123" s="42"/>
      <c r="D123" s="41"/>
      <c r="E123" s="38"/>
      <c r="F123" s="38"/>
      <c r="G123" s="41"/>
      <c r="H123" s="38">
        <f>SUM(H124:H126)</f>
        <v>6700</v>
      </c>
      <c r="I123" s="38"/>
    </row>
    <row r="124" spans="1:9" s="30" customFormat="1" ht="26.1" customHeight="1" outlineLevel="2">
      <c r="A124" s="37">
        <v>121</v>
      </c>
      <c r="B124" s="42" t="s">
        <v>179</v>
      </c>
      <c r="C124" s="42" t="s">
        <v>180</v>
      </c>
      <c r="D124" s="41" t="s">
        <v>181</v>
      </c>
      <c r="E124" s="38">
        <v>8</v>
      </c>
      <c r="F124" s="38">
        <v>550</v>
      </c>
      <c r="G124" s="41">
        <v>350</v>
      </c>
      <c r="H124" s="38">
        <f t="shared" si="5"/>
        <v>4400</v>
      </c>
      <c r="I124" s="38"/>
    </row>
    <row r="125" spans="1:9" s="30" customFormat="1" ht="26.1" customHeight="1" outlineLevel="2">
      <c r="A125" s="37">
        <v>122</v>
      </c>
      <c r="B125" s="42" t="s">
        <v>179</v>
      </c>
      <c r="C125" s="42" t="s">
        <v>182</v>
      </c>
      <c r="D125" s="41" t="s">
        <v>181</v>
      </c>
      <c r="E125" s="38">
        <v>2</v>
      </c>
      <c r="F125" s="38">
        <v>700</v>
      </c>
      <c r="G125" s="41">
        <v>500</v>
      </c>
      <c r="H125" s="38">
        <f t="shared" si="5"/>
        <v>1400</v>
      </c>
      <c r="I125" s="38"/>
    </row>
    <row r="126" spans="1:9" s="30" customFormat="1" ht="26.1" customHeight="1" outlineLevel="2">
      <c r="A126" s="37">
        <v>123</v>
      </c>
      <c r="B126" s="42" t="s">
        <v>179</v>
      </c>
      <c r="C126" s="42" t="s">
        <v>183</v>
      </c>
      <c r="D126" s="41" t="s">
        <v>181</v>
      </c>
      <c r="E126" s="38">
        <v>1</v>
      </c>
      <c r="F126" s="38">
        <v>900</v>
      </c>
      <c r="G126" s="41">
        <v>700</v>
      </c>
      <c r="H126" s="38">
        <f t="shared" si="5"/>
        <v>900</v>
      </c>
      <c r="I126" s="38"/>
    </row>
    <row r="127" spans="1:9" s="30" customFormat="1" ht="26.1" customHeight="1" outlineLevel="1">
      <c r="A127" s="37">
        <v>124</v>
      </c>
      <c r="B127" s="40" t="s">
        <v>184</v>
      </c>
      <c r="C127" s="42"/>
      <c r="D127" s="41"/>
      <c r="E127" s="38"/>
      <c r="F127" s="41"/>
      <c r="G127" s="41"/>
      <c r="H127" s="38">
        <f>SUM(H128:H131)</f>
        <v>1323.1829</v>
      </c>
      <c r="I127" s="38"/>
    </row>
    <row r="128" spans="1:9" s="30" customFormat="1" ht="38.1" customHeight="1" outlineLevel="2">
      <c r="A128" s="37">
        <v>125</v>
      </c>
      <c r="B128" s="42" t="s">
        <v>79</v>
      </c>
      <c r="C128" s="42" t="s">
        <v>80</v>
      </c>
      <c r="D128" s="41" t="s">
        <v>81</v>
      </c>
      <c r="E128" s="38">
        <v>0.37</v>
      </c>
      <c r="F128" s="44">
        <v>45</v>
      </c>
      <c r="G128" s="41"/>
      <c r="H128" s="38">
        <f t="shared" si="5"/>
        <v>16.649999999999999</v>
      </c>
      <c r="I128" s="38"/>
    </row>
    <row r="129" spans="1:9" s="30" customFormat="1" ht="27" customHeight="1" outlineLevel="2">
      <c r="A129" s="37">
        <v>126</v>
      </c>
      <c r="B129" s="42" t="s">
        <v>82</v>
      </c>
      <c r="C129" s="42" t="s">
        <v>83</v>
      </c>
      <c r="D129" s="41" t="s">
        <v>25</v>
      </c>
      <c r="E129" s="38">
        <v>3.7</v>
      </c>
      <c r="F129" s="41">
        <v>6.64</v>
      </c>
      <c r="G129" s="41"/>
      <c r="H129" s="38">
        <f t="shared" ref="H129:H160" si="6">F129*E129</f>
        <v>24.568000000000001</v>
      </c>
      <c r="I129" s="38"/>
    </row>
    <row r="130" spans="1:9" s="30" customFormat="1" ht="48" customHeight="1" outlineLevel="2">
      <c r="A130" s="37">
        <v>127</v>
      </c>
      <c r="B130" s="42" t="s">
        <v>84</v>
      </c>
      <c r="C130" s="42" t="s">
        <v>116</v>
      </c>
      <c r="D130" s="41" t="s">
        <v>81</v>
      </c>
      <c r="E130" s="38">
        <v>0.37</v>
      </c>
      <c r="F130" s="57">
        <v>831.67</v>
      </c>
      <c r="G130" s="37">
        <v>500</v>
      </c>
      <c r="H130" s="38">
        <f t="shared" si="6"/>
        <v>307.71789999999999</v>
      </c>
      <c r="I130" s="38"/>
    </row>
    <row r="131" spans="1:9" s="30" customFormat="1" ht="42.95" customHeight="1" outlineLevel="2">
      <c r="A131" s="37">
        <v>128</v>
      </c>
      <c r="B131" s="42" t="s">
        <v>185</v>
      </c>
      <c r="C131" s="42" t="s">
        <v>186</v>
      </c>
      <c r="D131" s="41" t="s">
        <v>25</v>
      </c>
      <c r="E131" s="38">
        <v>3.7</v>
      </c>
      <c r="F131" s="41">
        <v>263.31</v>
      </c>
      <c r="G131" s="41">
        <v>150</v>
      </c>
      <c r="H131" s="38">
        <f t="shared" si="6"/>
        <v>974.24699999999996</v>
      </c>
      <c r="I131" s="38"/>
    </row>
    <row r="132" spans="1:9" s="30" customFormat="1" ht="26.1" customHeight="1" outlineLevel="1">
      <c r="A132" s="37">
        <v>129</v>
      </c>
      <c r="B132" s="40" t="s">
        <v>187</v>
      </c>
      <c r="C132" s="42"/>
      <c r="D132" s="41"/>
      <c r="E132" s="38"/>
      <c r="F132" s="58"/>
      <c r="G132" s="41"/>
      <c r="H132" s="38">
        <f>SUM(H133:H136)</f>
        <v>1270.8887999999999</v>
      </c>
      <c r="I132" s="38"/>
    </row>
    <row r="133" spans="1:9" s="30" customFormat="1" ht="44.1" customHeight="1" outlineLevel="2">
      <c r="A133" s="37">
        <v>130</v>
      </c>
      <c r="B133" s="42" t="s">
        <v>79</v>
      </c>
      <c r="C133" s="42" t="s">
        <v>80</v>
      </c>
      <c r="D133" s="41" t="s">
        <v>81</v>
      </c>
      <c r="E133" s="38">
        <v>2.0499999999999998</v>
      </c>
      <c r="F133" s="44">
        <v>45</v>
      </c>
      <c r="G133" s="41"/>
      <c r="H133" s="38">
        <f t="shared" si="6"/>
        <v>92.25</v>
      </c>
      <c r="I133" s="38"/>
    </row>
    <row r="134" spans="1:9" s="30" customFormat="1" ht="27" customHeight="1" outlineLevel="2">
      <c r="A134" s="37">
        <v>131</v>
      </c>
      <c r="B134" s="42" t="s">
        <v>91</v>
      </c>
      <c r="C134" s="42" t="s">
        <v>92</v>
      </c>
      <c r="D134" s="41" t="s">
        <v>81</v>
      </c>
      <c r="E134" s="54">
        <v>1.9</v>
      </c>
      <c r="F134" s="41">
        <v>33</v>
      </c>
      <c r="G134" s="37"/>
      <c r="H134" s="38">
        <f t="shared" si="6"/>
        <v>62.7</v>
      </c>
      <c r="I134" s="38"/>
    </row>
    <row r="135" spans="1:9" s="30" customFormat="1" ht="27" customHeight="1" outlineLevel="2">
      <c r="A135" s="37">
        <v>132</v>
      </c>
      <c r="B135" s="42" t="s">
        <v>188</v>
      </c>
      <c r="C135" s="42" t="s">
        <v>94</v>
      </c>
      <c r="D135" s="41" t="s">
        <v>81</v>
      </c>
      <c r="E135" s="38">
        <v>0.24</v>
      </c>
      <c r="F135" s="41">
        <v>865.37</v>
      </c>
      <c r="G135" s="41">
        <v>502</v>
      </c>
      <c r="H135" s="38">
        <f t="shared" si="6"/>
        <v>207.68879999999999</v>
      </c>
      <c r="I135" s="38"/>
    </row>
    <row r="136" spans="1:9" s="30" customFormat="1" ht="54" customHeight="1" outlineLevel="2">
      <c r="A136" s="37">
        <v>133</v>
      </c>
      <c r="B136" s="42" t="s">
        <v>189</v>
      </c>
      <c r="C136" s="42" t="s">
        <v>190</v>
      </c>
      <c r="D136" s="41" t="s">
        <v>25</v>
      </c>
      <c r="E136" s="38">
        <v>5.19</v>
      </c>
      <c r="F136" s="44">
        <v>175</v>
      </c>
      <c r="G136" s="41">
        <v>95</v>
      </c>
      <c r="H136" s="38">
        <f t="shared" si="6"/>
        <v>908.25</v>
      </c>
      <c r="I136" s="38"/>
    </row>
    <row r="137" spans="1:9" s="30" customFormat="1" ht="26.1" customHeight="1" outlineLevel="1">
      <c r="A137" s="37">
        <v>134</v>
      </c>
      <c r="B137" s="40" t="s">
        <v>191</v>
      </c>
      <c r="C137" s="42"/>
      <c r="D137" s="41"/>
      <c r="E137" s="38"/>
      <c r="F137" s="58"/>
      <c r="G137" s="41"/>
      <c r="H137" s="38">
        <f>SUM(H138:H148)</f>
        <v>50312.833700000003</v>
      </c>
      <c r="I137" s="38"/>
    </row>
    <row r="138" spans="1:9" s="30" customFormat="1" ht="38.1" customHeight="1" outlineLevel="2">
      <c r="A138" s="37">
        <v>135</v>
      </c>
      <c r="B138" s="42" t="s">
        <v>79</v>
      </c>
      <c r="C138" s="42" t="s">
        <v>80</v>
      </c>
      <c r="D138" s="41" t="s">
        <v>81</v>
      </c>
      <c r="E138" s="38">
        <v>12.96</v>
      </c>
      <c r="F138" s="44">
        <v>45</v>
      </c>
      <c r="G138" s="41"/>
      <c r="H138" s="38">
        <f t="shared" si="6"/>
        <v>583.20000000000005</v>
      </c>
      <c r="I138" s="38"/>
    </row>
    <row r="139" spans="1:9" s="30" customFormat="1" ht="48" customHeight="1" outlineLevel="2">
      <c r="A139" s="37">
        <v>136</v>
      </c>
      <c r="B139" s="42" t="s">
        <v>192</v>
      </c>
      <c r="C139" s="42" t="s">
        <v>193</v>
      </c>
      <c r="D139" s="41" t="s">
        <v>81</v>
      </c>
      <c r="E139" s="38">
        <v>2.2200000000000002</v>
      </c>
      <c r="F139" s="38">
        <v>871.8</v>
      </c>
      <c r="G139" s="41">
        <v>524</v>
      </c>
      <c r="H139" s="38">
        <f t="shared" si="6"/>
        <v>1935.396</v>
      </c>
      <c r="I139" s="38"/>
    </row>
    <row r="140" spans="1:9" s="30" customFormat="1" ht="48" customHeight="1" outlineLevel="2">
      <c r="A140" s="37">
        <v>137</v>
      </c>
      <c r="B140" s="42" t="s">
        <v>194</v>
      </c>
      <c r="C140" s="42" t="s">
        <v>193</v>
      </c>
      <c r="D140" s="41" t="s">
        <v>81</v>
      </c>
      <c r="E140" s="38">
        <v>0.74</v>
      </c>
      <c r="F140" s="38">
        <v>1538.1</v>
      </c>
      <c r="G140" s="41">
        <v>524</v>
      </c>
      <c r="H140" s="38">
        <f t="shared" si="6"/>
        <v>1138.194</v>
      </c>
      <c r="I140" s="38"/>
    </row>
    <row r="141" spans="1:9" s="30" customFormat="1" ht="48" customHeight="1" outlineLevel="2">
      <c r="A141" s="37">
        <v>138</v>
      </c>
      <c r="B141" s="42" t="s">
        <v>195</v>
      </c>
      <c r="C141" s="42" t="s">
        <v>193</v>
      </c>
      <c r="D141" s="41" t="s">
        <v>81</v>
      </c>
      <c r="E141" s="38">
        <v>0.27</v>
      </c>
      <c r="F141" s="38">
        <v>1538.1</v>
      </c>
      <c r="G141" s="41">
        <v>524</v>
      </c>
      <c r="H141" s="38">
        <f t="shared" si="6"/>
        <v>415.28699999999998</v>
      </c>
      <c r="I141" s="38"/>
    </row>
    <row r="142" spans="1:9" s="30" customFormat="1" ht="48" customHeight="1" outlineLevel="2">
      <c r="A142" s="37">
        <v>139</v>
      </c>
      <c r="B142" s="42" t="s">
        <v>196</v>
      </c>
      <c r="C142" s="61" t="s">
        <v>197</v>
      </c>
      <c r="D142" s="62" t="s">
        <v>113</v>
      </c>
      <c r="E142" s="38">
        <v>325.98</v>
      </c>
      <c r="F142" s="38">
        <v>6.73</v>
      </c>
      <c r="G142" s="41">
        <v>4.6500000000000004</v>
      </c>
      <c r="H142" s="38">
        <f t="shared" si="6"/>
        <v>2193.8454000000002</v>
      </c>
      <c r="I142" s="120"/>
    </row>
    <row r="143" spans="1:9" s="30" customFormat="1" ht="30.95" customHeight="1" outlineLevel="2">
      <c r="A143" s="37">
        <v>140</v>
      </c>
      <c r="B143" s="42" t="s">
        <v>198</v>
      </c>
      <c r="C143" s="42" t="s">
        <v>199</v>
      </c>
      <c r="D143" s="41" t="s">
        <v>25</v>
      </c>
      <c r="E143" s="38">
        <v>26.41</v>
      </c>
      <c r="F143" s="41">
        <v>52.63</v>
      </c>
      <c r="G143" s="41" t="s">
        <v>139</v>
      </c>
      <c r="H143" s="38">
        <f t="shared" si="6"/>
        <v>1389.9583</v>
      </c>
      <c r="I143" s="38"/>
    </row>
    <row r="144" spans="1:9" s="30" customFormat="1" ht="30" customHeight="1" outlineLevel="2">
      <c r="A144" s="37">
        <v>141</v>
      </c>
      <c r="B144" s="42" t="s">
        <v>200</v>
      </c>
      <c r="C144" s="42" t="s">
        <v>201</v>
      </c>
      <c r="D144" s="41" t="s">
        <v>25</v>
      </c>
      <c r="E144" s="38">
        <v>26.41</v>
      </c>
      <c r="F144" s="38">
        <v>63.3</v>
      </c>
      <c r="G144" s="41" t="s">
        <v>202</v>
      </c>
      <c r="H144" s="38">
        <f t="shared" si="6"/>
        <v>1671.7529999999999</v>
      </c>
      <c r="I144" s="38"/>
    </row>
    <row r="145" spans="1:9" s="30" customFormat="1" ht="48" customHeight="1" outlineLevel="2">
      <c r="A145" s="37">
        <v>142</v>
      </c>
      <c r="B145" s="42" t="s">
        <v>86</v>
      </c>
      <c r="C145" s="42" t="s">
        <v>203</v>
      </c>
      <c r="D145" s="41" t="s">
        <v>25</v>
      </c>
      <c r="E145" s="38">
        <v>26.41</v>
      </c>
      <c r="F145" s="59">
        <v>175</v>
      </c>
      <c r="G145" s="41">
        <v>160</v>
      </c>
      <c r="H145" s="38">
        <f t="shared" si="6"/>
        <v>4621.75</v>
      </c>
      <c r="I145" s="38"/>
    </row>
    <row r="146" spans="1:9" s="30" customFormat="1" ht="48" customHeight="1" outlineLevel="2">
      <c r="A146" s="37">
        <v>143</v>
      </c>
      <c r="B146" s="42" t="s">
        <v>86</v>
      </c>
      <c r="C146" s="42" t="s">
        <v>204</v>
      </c>
      <c r="D146" s="41" t="s">
        <v>25</v>
      </c>
      <c r="E146" s="38">
        <v>26.41</v>
      </c>
      <c r="F146" s="38">
        <v>175</v>
      </c>
      <c r="G146" s="41">
        <v>100</v>
      </c>
      <c r="H146" s="38">
        <f t="shared" si="6"/>
        <v>4621.75</v>
      </c>
      <c r="I146" s="38"/>
    </row>
    <row r="147" spans="1:9" s="30" customFormat="1" ht="48" customHeight="1" outlineLevel="2">
      <c r="A147" s="37">
        <v>144</v>
      </c>
      <c r="B147" s="42" t="s">
        <v>127</v>
      </c>
      <c r="C147" s="42" t="s">
        <v>205</v>
      </c>
      <c r="D147" s="41" t="s">
        <v>100</v>
      </c>
      <c r="E147" s="38">
        <v>29.47</v>
      </c>
      <c r="F147" s="38">
        <v>110</v>
      </c>
      <c r="G147" s="41" t="s">
        <v>129</v>
      </c>
      <c r="H147" s="38">
        <f t="shared" si="6"/>
        <v>3241.7</v>
      </c>
      <c r="I147" s="38"/>
    </row>
    <row r="148" spans="1:9" s="30" customFormat="1" ht="48" customHeight="1" outlineLevel="2">
      <c r="A148" s="37">
        <v>145</v>
      </c>
      <c r="B148" s="42" t="s">
        <v>206</v>
      </c>
      <c r="C148" s="42" t="s">
        <v>207</v>
      </c>
      <c r="D148" s="41" t="s">
        <v>208</v>
      </c>
      <c r="E148" s="38">
        <v>1</v>
      </c>
      <c r="F148" s="38">
        <v>28500</v>
      </c>
      <c r="G148" s="41"/>
      <c r="H148" s="38">
        <f t="shared" si="6"/>
        <v>28500</v>
      </c>
      <c r="I148" s="38"/>
    </row>
    <row r="149" spans="1:9" s="30" customFormat="1" ht="26.1" customHeight="1" outlineLevel="1">
      <c r="A149" s="37">
        <v>146</v>
      </c>
      <c r="B149" s="40" t="s">
        <v>209</v>
      </c>
      <c r="C149" s="42"/>
      <c r="D149" s="41"/>
      <c r="E149" s="38"/>
      <c r="F149" s="38"/>
      <c r="G149" s="41"/>
      <c r="H149" s="38">
        <f>SUM(H150:H167)</f>
        <v>39540.606800000001</v>
      </c>
      <c r="I149" s="38"/>
    </row>
    <row r="150" spans="1:9" s="30" customFormat="1" ht="44.1" customHeight="1" outlineLevel="2">
      <c r="A150" s="37">
        <v>147</v>
      </c>
      <c r="B150" s="42" t="s">
        <v>79</v>
      </c>
      <c r="C150" s="42" t="s">
        <v>80</v>
      </c>
      <c r="D150" s="41" t="s">
        <v>81</v>
      </c>
      <c r="E150" s="38">
        <v>7.8</v>
      </c>
      <c r="F150" s="41">
        <v>45</v>
      </c>
      <c r="G150" s="41"/>
      <c r="H150" s="38">
        <f t="shared" si="6"/>
        <v>351</v>
      </c>
      <c r="I150" s="38"/>
    </row>
    <row r="151" spans="1:9" s="30" customFormat="1" ht="27" customHeight="1" outlineLevel="2">
      <c r="A151" s="37">
        <v>148</v>
      </c>
      <c r="B151" s="42" t="s">
        <v>91</v>
      </c>
      <c r="C151" s="42" t="s">
        <v>92</v>
      </c>
      <c r="D151" s="41" t="s">
        <v>81</v>
      </c>
      <c r="E151" s="54">
        <v>6.71</v>
      </c>
      <c r="F151" s="41">
        <v>33</v>
      </c>
      <c r="G151" s="37"/>
      <c r="H151" s="38">
        <f t="shared" si="6"/>
        <v>221.43</v>
      </c>
      <c r="I151" s="38"/>
    </row>
    <row r="152" spans="1:9" s="30" customFormat="1" ht="41.1" customHeight="1" outlineLevel="2">
      <c r="A152" s="37">
        <v>149</v>
      </c>
      <c r="B152" s="42" t="s">
        <v>84</v>
      </c>
      <c r="C152" s="42" t="s">
        <v>85</v>
      </c>
      <c r="D152" s="41" t="s">
        <v>81</v>
      </c>
      <c r="E152" s="38">
        <v>0.9</v>
      </c>
      <c r="F152" s="38">
        <v>851.88</v>
      </c>
      <c r="G152" s="41">
        <v>515</v>
      </c>
      <c r="H152" s="38">
        <f t="shared" si="6"/>
        <v>766.69200000000001</v>
      </c>
      <c r="I152" s="38"/>
    </row>
    <row r="153" spans="1:9" s="30" customFormat="1" ht="27" customHeight="1" outlineLevel="2">
      <c r="A153" s="37">
        <v>150</v>
      </c>
      <c r="B153" s="42" t="s">
        <v>156</v>
      </c>
      <c r="C153" s="42" t="s">
        <v>94</v>
      </c>
      <c r="D153" s="41" t="s">
        <v>81</v>
      </c>
      <c r="E153" s="38">
        <v>0.69</v>
      </c>
      <c r="F153" s="41">
        <v>865.37</v>
      </c>
      <c r="G153" s="41">
        <v>502</v>
      </c>
      <c r="H153" s="38">
        <f t="shared" si="6"/>
        <v>597.10530000000006</v>
      </c>
      <c r="I153" s="38"/>
    </row>
    <row r="154" spans="1:9" s="30" customFormat="1" ht="78" customHeight="1" outlineLevel="2">
      <c r="A154" s="37">
        <v>151</v>
      </c>
      <c r="B154" s="42" t="s">
        <v>157</v>
      </c>
      <c r="C154" s="42" t="s">
        <v>158</v>
      </c>
      <c r="D154" s="41" t="s">
        <v>25</v>
      </c>
      <c r="E154" s="38">
        <v>7.36</v>
      </c>
      <c r="F154" s="38">
        <v>450</v>
      </c>
      <c r="G154" s="41">
        <v>155</v>
      </c>
      <c r="H154" s="38">
        <f t="shared" si="6"/>
        <v>3312</v>
      </c>
      <c r="I154" s="38"/>
    </row>
    <row r="155" spans="1:9" s="30" customFormat="1" ht="54" customHeight="1" outlineLevel="2">
      <c r="A155" s="37">
        <v>152</v>
      </c>
      <c r="B155" s="42" t="s">
        <v>86</v>
      </c>
      <c r="C155" s="42" t="s">
        <v>210</v>
      </c>
      <c r="D155" s="41" t="s">
        <v>25</v>
      </c>
      <c r="E155" s="38">
        <v>5.68</v>
      </c>
      <c r="F155" s="41">
        <v>175</v>
      </c>
      <c r="G155" s="41">
        <v>95</v>
      </c>
      <c r="H155" s="38">
        <f t="shared" si="6"/>
        <v>994</v>
      </c>
      <c r="I155" s="38"/>
    </row>
    <row r="156" spans="1:9" s="30" customFormat="1" ht="36.950000000000003" customHeight="1" outlineLevel="2">
      <c r="A156" s="37">
        <v>153</v>
      </c>
      <c r="B156" s="42" t="s">
        <v>211</v>
      </c>
      <c r="C156" s="42" t="s">
        <v>193</v>
      </c>
      <c r="D156" s="41" t="s">
        <v>81</v>
      </c>
      <c r="E156" s="38">
        <v>1.21</v>
      </c>
      <c r="F156" s="41">
        <v>929.31</v>
      </c>
      <c r="G156" s="41">
        <v>524</v>
      </c>
      <c r="H156" s="38">
        <f t="shared" si="6"/>
        <v>1124.4650999999999</v>
      </c>
      <c r="I156" s="38"/>
    </row>
    <row r="157" spans="1:9" s="30" customFormat="1" ht="41.1" customHeight="1" outlineLevel="2">
      <c r="A157" s="37">
        <v>154</v>
      </c>
      <c r="B157" s="42" t="s">
        <v>161</v>
      </c>
      <c r="C157" s="42" t="s">
        <v>116</v>
      </c>
      <c r="D157" s="41" t="s">
        <v>81</v>
      </c>
      <c r="E157" s="38">
        <v>0.8</v>
      </c>
      <c r="F157" s="63">
        <v>831.67</v>
      </c>
      <c r="G157" s="37">
        <v>500</v>
      </c>
      <c r="H157" s="38">
        <f t="shared" si="6"/>
        <v>665.33600000000001</v>
      </c>
      <c r="I157" s="38"/>
    </row>
    <row r="158" spans="1:9" s="30" customFormat="1" ht="23.1" customHeight="1" outlineLevel="2">
      <c r="A158" s="37">
        <v>155</v>
      </c>
      <c r="B158" s="42" t="s">
        <v>196</v>
      </c>
      <c r="C158" s="61" t="s">
        <v>197</v>
      </c>
      <c r="D158" s="62" t="s">
        <v>113</v>
      </c>
      <c r="E158" s="38">
        <v>76.02</v>
      </c>
      <c r="F158" s="38">
        <v>6.73</v>
      </c>
      <c r="G158" s="41">
        <v>4.6500000000000004</v>
      </c>
      <c r="H158" s="38">
        <f t="shared" si="6"/>
        <v>511.6146</v>
      </c>
      <c r="I158" s="120"/>
    </row>
    <row r="159" spans="1:9" s="30" customFormat="1" ht="27" customHeight="1" outlineLevel="2">
      <c r="A159" s="37">
        <v>156</v>
      </c>
      <c r="B159" s="42" t="s">
        <v>111</v>
      </c>
      <c r="C159" s="42" t="s">
        <v>112</v>
      </c>
      <c r="D159" s="37" t="s">
        <v>113</v>
      </c>
      <c r="E159" s="54">
        <v>150</v>
      </c>
      <c r="F159" s="41">
        <v>10.18</v>
      </c>
      <c r="G159" s="37">
        <v>5.5</v>
      </c>
      <c r="H159" s="38">
        <f t="shared" si="6"/>
        <v>1527</v>
      </c>
      <c r="I159" s="120"/>
    </row>
    <row r="160" spans="1:9" s="30" customFormat="1" ht="48" customHeight="1" outlineLevel="2">
      <c r="A160" s="37">
        <v>157</v>
      </c>
      <c r="B160" s="42" t="s">
        <v>212</v>
      </c>
      <c r="C160" s="61" t="s">
        <v>213</v>
      </c>
      <c r="D160" s="37" t="s">
        <v>113</v>
      </c>
      <c r="E160" s="38">
        <v>455.78</v>
      </c>
      <c r="F160" s="38">
        <v>10.18</v>
      </c>
      <c r="G160" s="37">
        <v>5.5</v>
      </c>
      <c r="H160" s="38">
        <f t="shared" si="6"/>
        <v>4639.8404</v>
      </c>
      <c r="I160" s="120"/>
    </row>
    <row r="161" spans="1:9" s="30" customFormat="1" ht="48" customHeight="1" outlineLevel="2">
      <c r="A161" s="37">
        <v>158</v>
      </c>
      <c r="B161" s="42" t="s">
        <v>214</v>
      </c>
      <c r="C161" s="61" t="s">
        <v>215</v>
      </c>
      <c r="D161" s="37" t="s">
        <v>113</v>
      </c>
      <c r="E161" s="38">
        <v>297.94</v>
      </c>
      <c r="F161" s="38">
        <v>10.18</v>
      </c>
      <c r="G161" s="37">
        <v>5.5</v>
      </c>
      <c r="H161" s="38">
        <f t="shared" ref="H161:H198" si="7">F161*E161</f>
        <v>3033.0291999999999</v>
      </c>
      <c r="I161" s="120"/>
    </row>
    <row r="162" spans="1:9" s="30" customFormat="1" ht="48" customHeight="1" outlineLevel="2">
      <c r="A162" s="37">
        <v>159</v>
      </c>
      <c r="B162" s="42" t="s">
        <v>216</v>
      </c>
      <c r="C162" s="61" t="s">
        <v>217</v>
      </c>
      <c r="D162" s="37" t="s">
        <v>113</v>
      </c>
      <c r="E162" s="38">
        <v>244.02</v>
      </c>
      <c r="F162" s="38">
        <v>10.16</v>
      </c>
      <c r="G162" s="37">
        <v>5.5</v>
      </c>
      <c r="H162" s="38">
        <f t="shared" si="7"/>
        <v>2479.2431999999999</v>
      </c>
      <c r="I162" s="120"/>
    </row>
    <row r="163" spans="1:9" s="30" customFormat="1" ht="48" customHeight="1" outlineLevel="2">
      <c r="A163" s="37">
        <v>160</v>
      </c>
      <c r="B163" s="42" t="s">
        <v>218</v>
      </c>
      <c r="C163" s="61" t="s">
        <v>219</v>
      </c>
      <c r="D163" s="37" t="s">
        <v>113</v>
      </c>
      <c r="E163" s="38">
        <v>79.95</v>
      </c>
      <c r="F163" s="38">
        <v>10.16</v>
      </c>
      <c r="G163" s="37">
        <v>5.5</v>
      </c>
      <c r="H163" s="38">
        <f t="shared" si="7"/>
        <v>812.29200000000003</v>
      </c>
      <c r="I163" s="120"/>
    </row>
    <row r="164" spans="1:9" s="30" customFormat="1" ht="48" customHeight="1" outlineLevel="2">
      <c r="A164" s="37">
        <v>161</v>
      </c>
      <c r="B164" s="42" t="s">
        <v>220</v>
      </c>
      <c r="C164" s="61" t="s">
        <v>221</v>
      </c>
      <c r="D164" s="41" t="s">
        <v>25</v>
      </c>
      <c r="E164" s="38">
        <v>12.87</v>
      </c>
      <c r="F164" s="38">
        <v>500</v>
      </c>
      <c r="G164" s="41">
        <v>200</v>
      </c>
      <c r="H164" s="38">
        <f t="shared" si="7"/>
        <v>6435</v>
      </c>
      <c r="I164" s="38"/>
    </row>
    <row r="165" spans="1:9" s="30" customFormat="1" ht="48" customHeight="1" outlineLevel="2">
      <c r="A165" s="37">
        <v>162</v>
      </c>
      <c r="B165" s="42" t="s">
        <v>222</v>
      </c>
      <c r="C165" s="61" t="s">
        <v>223</v>
      </c>
      <c r="D165" s="41" t="s">
        <v>25</v>
      </c>
      <c r="E165" s="38">
        <v>5.95</v>
      </c>
      <c r="F165" s="38">
        <v>342.5</v>
      </c>
      <c r="G165" s="41">
        <v>250</v>
      </c>
      <c r="H165" s="38">
        <f t="shared" si="7"/>
        <v>2037.875</v>
      </c>
      <c r="I165" s="38"/>
    </row>
    <row r="166" spans="1:9" s="30" customFormat="1" ht="48" customHeight="1" outlineLevel="2">
      <c r="A166" s="37">
        <v>163</v>
      </c>
      <c r="B166" s="42" t="s">
        <v>224</v>
      </c>
      <c r="C166" s="61" t="s">
        <v>225</v>
      </c>
      <c r="D166" s="37" t="s">
        <v>113</v>
      </c>
      <c r="E166" s="38">
        <v>363.2</v>
      </c>
      <c r="F166" s="38">
        <v>13.12</v>
      </c>
      <c r="G166" s="41">
        <v>5.5</v>
      </c>
      <c r="H166" s="38">
        <f t="shared" si="7"/>
        <v>4765.1840000000002</v>
      </c>
      <c r="I166" s="120"/>
    </row>
    <row r="167" spans="1:9" s="30" customFormat="1" ht="41.1" customHeight="1" outlineLevel="2">
      <c r="A167" s="37">
        <v>164</v>
      </c>
      <c r="B167" s="42" t="s">
        <v>226</v>
      </c>
      <c r="C167" s="42" t="s">
        <v>227</v>
      </c>
      <c r="D167" s="41" t="s">
        <v>25</v>
      </c>
      <c r="E167" s="38">
        <v>3.01</v>
      </c>
      <c r="F167" s="38">
        <v>1750</v>
      </c>
      <c r="G167" s="41">
        <v>1250</v>
      </c>
      <c r="H167" s="38">
        <f t="shared" si="7"/>
        <v>5267.5</v>
      </c>
      <c r="I167" s="120"/>
    </row>
    <row r="168" spans="1:9" s="30" customFormat="1" ht="26.1" customHeight="1" outlineLevel="1">
      <c r="A168" s="37">
        <v>165</v>
      </c>
      <c r="B168" s="40" t="s">
        <v>228</v>
      </c>
      <c r="C168" s="42"/>
      <c r="D168" s="41"/>
      <c r="E168" s="38"/>
      <c r="F168" s="58"/>
      <c r="G168" s="41"/>
      <c r="H168" s="38">
        <f>SUM(H169:H189)</f>
        <v>66520.608600000007</v>
      </c>
      <c r="I168" s="38"/>
    </row>
    <row r="169" spans="1:9" s="30" customFormat="1" ht="44.1" customHeight="1" outlineLevel="2">
      <c r="A169" s="37">
        <v>166</v>
      </c>
      <c r="B169" s="42" t="s">
        <v>79</v>
      </c>
      <c r="C169" s="42" t="s">
        <v>80</v>
      </c>
      <c r="D169" s="41" t="s">
        <v>81</v>
      </c>
      <c r="E169" s="38">
        <v>8.35</v>
      </c>
      <c r="F169" s="44">
        <v>45</v>
      </c>
      <c r="G169" s="41"/>
      <c r="H169" s="38">
        <f t="shared" si="7"/>
        <v>375.75</v>
      </c>
      <c r="I169" s="38"/>
    </row>
    <row r="170" spans="1:9" s="30" customFormat="1" ht="27" customHeight="1" outlineLevel="2">
      <c r="A170" s="37">
        <v>167</v>
      </c>
      <c r="B170" s="42" t="s">
        <v>91</v>
      </c>
      <c r="C170" s="42" t="s">
        <v>92</v>
      </c>
      <c r="D170" s="41" t="s">
        <v>81</v>
      </c>
      <c r="E170" s="54">
        <v>6.12</v>
      </c>
      <c r="F170" s="41">
        <v>33</v>
      </c>
      <c r="G170" s="37"/>
      <c r="H170" s="38">
        <f t="shared" si="7"/>
        <v>201.96</v>
      </c>
      <c r="I170" s="38"/>
    </row>
    <row r="171" spans="1:9" s="30" customFormat="1" ht="41.1" customHeight="1" outlineLevel="2">
      <c r="A171" s="37">
        <v>168</v>
      </c>
      <c r="B171" s="42" t="s">
        <v>84</v>
      </c>
      <c r="C171" s="42" t="s">
        <v>85</v>
      </c>
      <c r="D171" s="41" t="s">
        <v>81</v>
      </c>
      <c r="E171" s="38">
        <v>1.62</v>
      </c>
      <c r="F171" s="38">
        <v>851.88</v>
      </c>
      <c r="G171" s="41">
        <v>515</v>
      </c>
      <c r="H171" s="38">
        <f t="shared" si="7"/>
        <v>1380.0455999999999</v>
      </c>
      <c r="I171" s="38"/>
    </row>
    <row r="172" spans="1:9" s="30" customFormat="1" ht="78" customHeight="1" outlineLevel="2">
      <c r="A172" s="37">
        <v>169</v>
      </c>
      <c r="B172" s="42" t="s">
        <v>157</v>
      </c>
      <c r="C172" s="42" t="s">
        <v>158</v>
      </c>
      <c r="D172" s="41" t="s">
        <v>25</v>
      </c>
      <c r="E172" s="38">
        <v>12.88</v>
      </c>
      <c r="F172" s="38">
        <v>450</v>
      </c>
      <c r="G172" s="41">
        <v>155</v>
      </c>
      <c r="H172" s="38">
        <f t="shared" si="7"/>
        <v>5796</v>
      </c>
      <c r="I172" s="38"/>
    </row>
    <row r="173" spans="1:9" s="30" customFormat="1" ht="54" customHeight="1" outlineLevel="2">
      <c r="A173" s="37">
        <v>170</v>
      </c>
      <c r="B173" s="42" t="s">
        <v>86</v>
      </c>
      <c r="C173" s="42" t="s">
        <v>229</v>
      </c>
      <c r="D173" s="41" t="s">
        <v>25</v>
      </c>
      <c r="E173" s="38">
        <v>3.32</v>
      </c>
      <c r="F173" s="44">
        <v>175</v>
      </c>
      <c r="G173" s="41">
        <v>95</v>
      </c>
      <c r="H173" s="38">
        <f t="shared" si="7"/>
        <v>581</v>
      </c>
      <c r="I173" s="38"/>
    </row>
    <row r="174" spans="1:9" s="30" customFormat="1" ht="36.950000000000003" customHeight="1" outlineLevel="2">
      <c r="A174" s="37">
        <v>171</v>
      </c>
      <c r="B174" s="42" t="s">
        <v>211</v>
      </c>
      <c r="C174" s="42" t="s">
        <v>193</v>
      </c>
      <c r="D174" s="41" t="s">
        <v>81</v>
      </c>
      <c r="E174" s="38">
        <v>0.77</v>
      </c>
      <c r="F174" s="38">
        <v>1538.1</v>
      </c>
      <c r="G174" s="41">
        <v>524</v>
      </c>
      <c r="H174" s="38">
        <f t="shared" si="7"/>
        <v>1184.337</v>
      </c>
      <c r="I174" s="38"/>
    </row>
    <row r="175" spans="1:9" s="30" customFormat="1" ht="36.950000000000003" customHeight="1" outlineLevel="2">
      <c r="A175" s="37">
        <v>172</v>
      </c>
      <c r="B175" s="42" t="s">
        <v>230</v>
      </c>
      <c r="C175" s="42" t="s">
        <v>193</v>
      </c>
      <c r="D175" s="41" t="s">
        <v>81</v>
      </c>
      <c r="E175" s="38">
        <v>0.46</v>
      </c>
      <c r="F175" s="38">
        <v>1538.1</v>
      </c>
      <c r="G175" s="41">
        <v>524</v>
      </c>
      <c r="H175" s="38">
        <f t="shared" si="7"/>
        <v>707.52599999999995</v>
      </c>
      <c r="I175" s="38"/>
    </row>
    <row r="176" spans="1:9" s="30" customFormat="1" ht="41.1" customHeight="1" outlineLevel="2">
      <c r="A176" s="37">
        <v>173</v>
      </c>
      <c r="B176" s="42" t="s">
        <v>161</v>
      </c>
      <c r="C176" s="42" t="s">
        <v>116</v>
      </c>
      <c r="D176" s="41" t="s">
        <v>81</v>
      </c>
      <c r="E176" s="38">
        <v>1</v>
      </c>
      <c r="F176" s="57">
        <v>831.67</v>
      </c>
      <c r="G176" s="37">
        <v>500</v>
      </c>
      <c r="H176" s="38">
        <f t="shared" si="7"/>
        <v>831.67</v>
      </c>
      <c r="I176" s="38"/>
    </row>
    <row r="177" spans="1:9" s="30" customFormat="1" ht="23.1" customHeight="1" outlineLevel="2">
      <c r="A177" s="37">
        <v>174</v>
      </c>
      <c r="B177" s="42" t="s">
        <v>196</v>
      </c>
      <c r="C177" s="61" t="s">
        <v>197</v>
      </c>
      <c r="D177" s="62" t="s">
        <v>113</v>
      </c>
      <c r="E177" s="38">
        <v>77.540000000000006</v>
      </c>
      <c r="F177" s="38">
        <v>6.73</v>
      </c>
      <c r="G177" s="41">
        <v>4.6500000000000004</v>
      </c>
      <c r="H177" s="38">
        <f t="shared" si="7"/>
        <v>521.8442</v>
      </c>
      <c r="I177" s="120"/>
    </row>
    <row r="178" spans="1:9" s="30" customFormat="1" ht="23.1" customHeight="1" outlineLevel="2">
      <c r="A178" s="37">
        <v>175</v>
      </c>
      <c r="B178" s="42" t="s">
        <v>196</v>
      </c>
      <c r="C178" s="61" t="s">
        <v>231</v>
      </c>
      <c r="D178" s="62" t="s">
        <v>113</v>
      </c>
      <c r="E178" s="38">
        <v>65</v>
      </c>
      <c r="F178" s="38">
        <v>6.73</v>
      </c>
      <c r="G178" s="41">
        <v>4.6500000000000004</v>
      </c>
      <c r="H178" s="38">
        <f t="shared" si="7"/>
        <v>437.45</v>
      </c>
      <c r="I178" s="120"/>
    </row>
    <row r="179" spans="1:9" s="30" customFormat="1" ht="27" customHeight="1" outlineLevel="2">
      <c r="A179" s="37">
        <v>176</v>
      </c>
      <c r="B179" s="42" t="s">
        <v>111</v>
      </c>
      <c r="C179" s="42" t="s">
        <v>112</v>
      </c>
      <c r="D179" s="37" t="s">
        <v>113</v>
      </c>
      <c r="E179" s="54">
        <v>145</v>
      </c>
      <c r="F179" s="41">
        <v>10.18</v>
      </c>
      <c r="G179" s="37">
        <v>5.5</v>
      </c>
      <c r="H179" s="38">
        <f t="shared" si="7"/>
        <v>1476.1</v>
      </c>
      <c r="I179" s="120"/>
    </row>
    <row r="180" spans="1:9" s="30" customFormat="1" ht="48" customHeight="1" outlineLevel="2">
      <c r="A180" s="37">
        <v>177</v>
      </c>
      <c r="B180" s="42" t="s">
        <v>212</v>
      </c>
      <c r="C180" s="61" t="s">
        <v>232</v>
      </c>
      <c r="D180" s="37" t="s">
        <v>113</v>
      </c>
      <c r="E180" s="38">
        <v>535.45000000000005</v>
      </c>
      <c r="F180" s="38">
        <v>10.18</v>
      </c>
      <c r="G180" s="41">
        <v>5.5</v>
      </c>
      <c r="H180" s="38">
        <f t="shared" si="7"/>
        <v>5450.8810000000003</v>
      </c>
      <c r="I180" s="120"/>
    </row>
    <row r="181" spans="1:9" s="30" customFormat="1" ht="48" customHeight="1" outlineLevel="2">
      <c r="A181" s="37">
        <v>178</v>
      </c>
      <c r="B181" s="42" t="s">
        <v>214</v>
      </c>
      <c r="C181" s="61" t="s">
        <v>215</v>
      </c>
      <c r="D181" s="37" t="s">
        <v>113</v>
      </c>
      <c r="E181" s="38">
        <v>414.23</v>
      </c>
      <c r="F181" s="38">
        <v>10.18</v>
      </c>
      <c r="G181" s="41">
        <v>5.5</v>
      </c>
      <c r="H181" s="38">
        <f t="shared" si="7"/>
        <v>4216.8613999999998</v>
      </c>
      <c r="I181" s="120"/>
    </row>
    <row r="182" spans="1:9" s="30" customFormat="1" ht="48" customHeight="1" outlineLevel="2">
      <c r="A182" s="37">
        <v>179</v>
      </c>
      <c r="B182" s="42" t="s">
        <v>216</v>
      </c>
      <c r="C182" s="61" t="s">
        <v>217</v>
      </c>
      <c r="D182" s="37" t="s">
        <v>113</v>
      </c>
      <c r="E182" s="38">
        <v>459.88</v>
      </c>
      <c r="F182" s="38">
        <v>10.16</v>
      </c>
      <c r="G182" s="41">
        <v>5.5</v>
      </c>
      <c r="H182" s="38">
        <f t="shared" si="7"/>
        <v>4672.3807999999999</v>
      </c>
      <c r="I182" s="120"/>
    </row>
    <row r="183" spans="1:9" s="30" customFormat="1" ht="48" customHeight="1" outlineLevel="2">
      <c r="A183" s="37">
        <v>180</v>
      </c>
      <c r="B183" s="42" t="s">
        <v>218</v>
      </c>
      <c r="C183" s="61" t="s">
        <v>219</v>
      </c>
      <c r="D183" s="37" t="s">
        <v>113</v>
      </c>
      <c r="E183" s="38">
        <v>107.87</v>
      </c>
      <c r="F183" s="38">
        <v>9.58</v>
      </c>
      <c r="G183" s="41">
        <v>5.5</v>
      </c>
      <c r="H183" s="38">
        <f t="shared" si="7"/>
        <v>1033.3946000000001</v>
      </c>
      <c r="I183" s="120"/>
    </row>
    <row r="184" spans="1:9" s="30" customFormat="1" ht="48" customHeight="1" outlineLevel="2">
      <c r="A184" s="37">
        <v>181</v>
      </c>
      <c r="B184" s="42" t="s">
        <v>220</v>
      </c>
      <c r="C184" s="61" t="s">
        <v>233</v>
      </c>
      <c r="D184" s="41" t="s">
        <v>25</v>
      </c>
      <c r="E184" s="38">
        <v>9.15</v>
      </c>
      <c r="F184" s="38">
        <v>500</v>
      </c>
      <c r="G184" s="41">
        <v>200</v>
      </c>
      <c r="H184" s="38">
        <f t="shared" si="7"/>
        <v>4575</v>
      </c>
      <c r="I184" s="38"/>
    </row>
    <row r="185" spans="1:9" s="30" customFormat="1" ht="48" customHeight="1" outlineLevel="2">
      <c r="A185" s="37">
        <v>182</v>
      </c>
      <c r="B185" s="42" t="s">
        <v>222</v>
      </c>
      <c r="C185" s="61" t="s">
        <v>234</v>
      </c>
      <c r="D185" s="41" t="s">
        <v>25</v>
      </c>
      <c r="E185" s="38">
        <v>10.63</v>
      </c>
      <c r="F185" s="38">
        <v>342.5</v>
      </c>
      <c r="G185" s="41">
        <v>250</v>
      </c>
      <c r="H185" s="38">
        <f t="shared" si="7"/>
        <v>3640.7750000000001</v>
      </c>
      <c r="I185" s="38"/>
    </row>
    <row r="186" spans="1:9" s="30" customFormat="1" ht="48" customHeight="1" outlineLevel="2">
      <c r="A186" s="37">
        <v>183</v>
      </c>
      <c r="B186" s="42" t="s">
        <v>224</v>
      </c>
      <c r="C186" s="61" t="s">
        <v>235</v>
      </c>
      <c r="D186" s="37" t="s">
        <v>113</v>
      </c>
      <c r="E186" s="38">
        <v>370.76</v>
      </c>
      <c r="F186" s="38">
        <v>13.12</v>
      </c>
      <c r="G186" s="41">
        <v>5.5</v>
      </c>
      <c r="H186" s="38">
        <f t="shared" si="7"/>
        <v>4864.3711999999996</v>
      </c>
      <c r="I186" s="120"/>
    </row>
    <row r="187" spans="1:9" s="30" customFormat="1" ht="41.1" customHeight="1" outlineLevel="2">
      <c r="A187" s="37">
        <v>184</v>
      </c>
      <c r="B187" s="42" t="s">
        <v>226</v>
      </c>
      <c r="C187" s="42" t="s">
        <v>236</v>
      </c>
      <c r="D187" s="41" t="s">
        <v>25</v>
      </c>
      <c r="E187" s="38">
        <v>3.01</v>
      </c>
      <c r="F187" s="38">
        <v>1750</v>
      </c>
      <c r="G187" s="41">
        <v>1250</v>
      </c>
      <c r="H187" s="38">
        <f t="shared" si="7"/>
        <v>5267.5</v>
      </c>
      <c r="I187" s="120"/>
    </row>
    <row r="188" spans="1:9" s="30" customFormat="1" ht="41.1" customHeight="1" outlineLevel="2">
      <c r="A188" s="37">
        <v>185</v>
      </c>
      <c r="B188" s="42" t="s">
        <v>237</v>
      </c>
      <c r="C188" s="61" t="s">
        <v>238</v>
      </c>
      <c r="D188" s="41" t="s">
        <v>25</v>
      </c>
      <c r="E188" s="38">
        <v>29.9</v>
      </c>
      <c r="F188" s="38">
        <v>463.79</v>
      </c>
      <c r="G188" s="41">
        <v>250</v>
      </c>
      <c r="H188" s="38">
        <f t="shared" si="7"/>
        <v>13867.321</v>
      </c>
      <c r="I188" s="38"/>
    </row>
    <row r="189" spans="1:9" s="30" customFormat="1" ht="41.1" customHeight="1" outlineLevel="2">
      <c r="A189" s="37">
        <v>186</v>
      </c>
      <c r="B189" s="42" t="s">
        <v>239</v>
      </c>
      <c r="C189" s="61" t="s">
        <v>240</v>
      </c>
      <c r="D189" s="41" t="s">
        <v>25</v>
      </c>
      <c r="E189" s="38">
        <v>9.36</v>
      </c>
      <c r="F189" s="38">
        <v>581.03</v>
      </c>
      <c r="G189" s="41">
        <v>300</v>
      </c>
      <c r="H189" s="38">
        <f t="shared" si="7"/>
        <v>5438.4408000000003</v>
      </c>
      <c r="I189" s="38"/>
    </row>
    <row r="190" spans="1:9" s="30" customFormat="1" ht="26.1" customHeight="1" outlineLevel="1">
      <c r="A190" s="37">
        <v>187</v>
      </c>
      <c r="B190" s="40" t="s">
        <v>241</v>
      </c>
      <c r="C190" s="53"/>
      <c r="D190" s="6"/>
      <c r="E190" s="38"/>
      <c r="F190" s="41"/>
      <c r="G190" s="41"/>
      <c r="H190" s="38">
        <f>SUM(H191:H198)</f>
        <v>195365.6924</v>
      </c>
      <c r="I190" s="38"/>
    </row>
    <row r="191" spans="1:9" s="30" customFormat="1" ht="48" customHeight="1" outlineLevel="2">
      <c r="A191" s="37">
        <v>188</v>
      </c>
      <c r="B191" s="42" t="s">
        <v>242</v>
      </c>
      <c r="C191" s="42" t="s">
        <v>243</v>
      </c>
      <c r="D191" s="41" t="s">
        <v>109</v>
      </c>
      <c r="E191" s="38">
        <v>12</v>
      </c>
      <c r="F191" s="41">
        <v>2850</v>
      </c>
      <c r="G191" s="41" t="s">
        <v>110</v>
      </c>
      <c r="H191" s="38">
        <f t="shared" si="7"/>
        <v>34200</v>
      </c>
      <c r="I191" s="120"/>
    </row>
    <row r="192" spans="1:9" s="30" customFormat="1" ht="50.1" customHeight="1" outlineLevel="2">
      <c r="A192" s="37">
        <v>189</v>
      </c>
      <c r="B192" s="42" t="s">
        <v>244</v>
      </c>
      <c r="C192" s="42" t="s">
        <v>245</v>
      </c>
      <c r="D192" s="41" t="s">
        <v>109</v>
      </c>
      <c r="E192" s="38">
        <v>26</v>
      </c>
      <c r="F192" s="41">
        <v>4950</v>
      </c>
      <c r="G192" s="41" t="s">
        <v>110</v>
      </c>
      <c r="H192" s="38">
        <f t="shared" si="7"/>
        <v>128700</v>
      </c>
      <c r="I192" s="120"/>
    </row>
    <row r="193" spans="1:9" s="30" customFormat="1" ht="45.95" customHeight="1" outlineLevel="2">
      <c r="A193" s="37">
        <v>190</v>
      </c>
      <c r="B193" s="42" t="s">
        <v>246</v>
      </c>
      <c r="C193" s="42" t="s">
        <v>247</v>
      </c>
      <c r="D193" s="41" t="s">
        <v>109</v>
      </c>
      <c r="E193" s="38">
        <v>3</v>
      </c>
      <c r="F193" s="41">
        <v>6200</v>
      </c>
      <c r="G193" s="41" t="s">
        <v>110</v>
      </c>
      <c r="H193" s="38">
        <f t="shared" si="7"/>
        <v>18600</v>
      </c>
      <c r="I193" s="120"/>
    </row>
    <row r="194" spans="1:9" s="30" customFormat="1" ht="45.95" customHeight="1" outlineLevel="2">
      <c r="A194" s="37">
        <v>191</v>
      </c>
      <c r="B194" s="42" t="s">
        <v>248</v>
      </c>
      <c r="C194" s="42" t="s">
        <v>249</v>
      </c>
      <c r="D194" s="41" t="s">
        <v>109</v>
      </c>
      <c r="E194" s="38">
        <v>1</v>
      </c>
      <c r="F194" s="41">
        <v>6700</v>
      </c>
      <c r="G194" s="41" t="s">
        <v>110</v>
      </c>
      <c r="H194" s="38">
        <f t="shared" si="7"/>
        <v>6700</v>
      </c>
      <c r="I194" s="120"/>
    </row>
    <row r="195" spans="1:9" s="30" customFormat="1" ht="27" customHeight="1" outlineLevel="2">
      <c r="A195" s="37">
        <v>192</v>
      </c>
      <c r="B195" s="42" t="s">
        <v>111</v>
      </c>
      <c r="C195" s="42" t="s">
        <v>112</v>
      </c>
      <c r="D195" s="37" t="s">
        <v>113</v>
      </c>
      <c r="E195" s="54">
        <v>74.430000000000007</v>
      </c>
      <c r="F195" s="41">
        <v>10.18</v>
      </c>
      <c r="G195" s="37">
        <v>5.5</v>
      </c>
      <c r="H195" s="38">
        <f t="shared" si="7"/>
        <v>757.69740000000002</v>
      </c>
      <c r="I195" s="120"/>
    </row>
    <row r="196" spans="1:9" s="30" customFormat="1" ht="41.1" customHeight="1" outlineLevel="2">
      <c r="A196" s="37">
        <v>193</v>
      </c>
      <c r="B196" s="42" t="s">
        <v>115</v>
      </c>
      <c r="C196" s="42" t="s">
        <v>116</v>
      </c>
      <c r="D196" s="41" t="s">
        <v>81</v>
      </c>
      <c r="E196" s="54">
        <v>6.17</v>
      </c>
      <c r="F196" s="41">
        <v>915.5</v>
      </c>
      <c r="G196" s="37">
        <v>500</v>
      </c>
      <c r="H196" s="38">
        <f t="shared" si="7"/>
        <v>5648.6350000000002</v>
      </c>
      <c r="I196" s="38"/>
    </row>
    <row r="197" spans="1:9" s="30" customFormat="1" ht="41.1" customHeight="1" outlineLevel="2">
      <c r="A197" s="37">
        <v>194</v>
      </c>
      <c r="B197" s="42" t="s">
        <v>79</v>
      </c>
      <c r="C197" s="42" t="s">
        <v>80</v>
      </c>
      <c r="D197" s="41" t="s">
        <v>81</v>
      </c>
      <c r="E197" s="38">
        <v>12.35</v>
      </c>
      <c r="F197" s="44">
        <v>45</v>
      </c>
      <c r="G197" s="41"/>
      <c r="H197" s="38">
        <f t="shared" si="7"/>
        <v>555.75</v>
      </c>
      <c r="I197" s="38"/>
    </row>
    <row r="198" spans="1:9" s="30" customFormat="1" ht="41.1" customHeight="1" outlineLevel="2">
      <c r="A198" s="37">
        <v>195</v>
      </c>
      <c r="B198" s="42" t="s">
        <v>91</v>
      </c>
      <c r="C198" s="42" t="s">
        <v>92</v>
      </c>
      <c r="D198" s="41" t="s">
        <v>81</v>
      </c>
      <c r="E198" s="38">
        <v>6.17</v>
      </c>
      <c r="F198" s="41">
        <v>33</v>
      </c>
      <c r="G198" s="37"/>
      <c r="H198" s="38">
        <f t="shared" si="7"/>
        <v>203.61</v>
      </c>
      <c r="I198" s="38"/>
    </row>
    <row r="199" spans="1:9" s="31" customFormat="1" ht="21.95" customHeight="1">
      <c r="A199" s="37">
        <v>196</v>
      </c>
      <c r="B199" s="140" t="s">
        <v>250</v>
      </c>
      <c r="C199" s="140"/>
      <c r="D199" s="6"/>
      <c r="E199" s="54"/>
      <c r="F199" s="64"/>
      <c r="G199" s="37"/>
      <c r="H199" s="39">
        <f>SUM(H200:H215)</f>
        <v>173800</v>
      </c>
      <c r="I199" s="39"/>
    </row>
    <row r="200" spans="1:9" s="30" customFormat="1" ht="44.1" customHeight="1" outlineLevel="2">
      <c r="A200" s="37">
        <v>197</v>
      </c>
      <c r="B200" s="42" t="s">
        <v>251</v>
      </c>
      <c r="C200" s="42" t="s">
        <v>252</v>
      </c>
      <c r="D200" s="41" t="s">
        <v>181</v>
      </c>
      <c r="E200" s="38">
        <v>4</v>
      </c>
      <c r="F200" s="38">
        <v>2300</v>
      </c>
      <c r="G200" s="41">
        <v>1500</v>
      </c>
      <c r="H200" s="38">
        <f>F200*E200</f>
        <v>9200</v>
      </c>
      <c r="I200" s="38"/>
    </row>
    <row r="201" spans="1:9" s="30" customFormat="1" ht="44.1" customHeight="1" outlineLevel="2">
      <c r="A201" s="37">
        <v>198</v>
      </c>
      <c r="B201" s="42" t="s">
        <v>253</v>
      </c>
      <c r="C201" s="42" t="s">
        <v>254</v>
      </c>
      <c r="D201" s="41" t="s">
        <v>181</v>
      </c>
      <c r="E201" s="38">
        <v>3</v>
      </c>
      <c r="F201" s="38">
        <v>2300</v>
      </c>
      <c r="G201" s="41">
        <v>1500</v>
      </c>
      <c r="H201" s="38">
        <f t="shared" ref="H201:H215" si="8">F201*E201</f>
        <v>6900</v>
      </c>
      <c r="I201" s="38"/>
    </row>
    <row r="202" spans="1:9" s="30" customFormat="1" ht="44.1" customHeight="1" outlineLevel="2">
      <c r="A202" s="37">
        <v>199</v>
      </c>
      <c r="B202" s="42" t="s">
        <v>255</v>
      </c>
      <c r="C202" s="42" t="s">
        <v>256</v>
      </c>
      <c r="D202" s="41" t="s">
        <v>181</v>
      </c>
      <c r="E202" s="38">
        <v>3</v>
      </c>
      <c r="F202" s="38">
        <v>1800</v>
      </c>
      <c r="G202" s="41">
        <v>1200</v>
      </c>
      <c r="H202" s="38">
        <f t="shared" si="8"/>
        <v>5400</v>
      </c>
      <c r="I202" s="38"/>
    </row>
    <row r="203" spans="1:9" s="30" customFormat="1" ht="77.099999999999994" customHeight="1" outlineLevel="2">
      <c r="A203" s="37">
        <v>200</v>
      </c>
      <c r="B203" s="42" t="s">
        <v>257</v>
      </c>
      <c r="C203" s="42" t="s">
        <v>258</v>
      </c>
      <c r="D203" s="41" t="s">
        <v>259</v>
      </c>
      <c r="E203" s="38">
        <v>1</v>
      </c>
      <c r="F203" s="38">
        <v>15800</v>
      </c>
      <c r="G203" s="41">
        <v>11000</v>
      </c>
      <c r="H203" s="38">
        <f t="shared" si="8"/>
        <v>15800</v>
      </c>
      <c r="I203" s="38"/>
    </row>
    <row r="204" spans="1:9" s="30" customFormat="1" ht="84" customHeight="1" outlineLevel="2">
      <c r="A204" s="37">
        <v>201</v>
      </c>
      <c r="B204" s="42" t="s">
        <v>260</v>
      </c>
      <c r="C204" s="42" t="s">
        <v>261</v>
      </c>
      <c r="D204" s="41" t="s">
        <v>259</v>
      </c>
      <c r="E204" s="38">
        <v>2</v>
      </c>
      <c r="F204" s="38">
        <v>9500</v>
      </c>
      <c r="G204" s="41">
        <v>7500</v>
      </c>
      <c r="H204" s="38">
        <f t="shared" si="8"/>
        <v>19000</v>
      </c>
      <c r="I204" s="38"/>
    </row>
    <row r="205" spans="1:9" s="30" customFormat="1" ht="59.1" customHeight="1" outlineLevel="2">
      <c r="A205" s="37">
        <v>202</v>
      </c>
      <c r="B205" s="42" t="s">
        <v>262</v>
      </c>
      <c r="C205" s="42" t="s">
        <v>263</v>
      </c>
      <c r="D205" s="41" t="s">
        <v>181</v>
      </c>
      <c r="E205" s="38">
        <v>2</v>
      </c>
      <c r="F205" s="38">
        <v>1800</v>
      </c>
      <c r="G205" s="41">
        <v>1000</v>
      </c>
      <c r="H205" s="38">
        <f t="shared" si="8"/>
        <v>3600</v>
      </c>
      <c r="I205" s="38"/>
    </row>
    <row r="206" spans="1:9" s="30" customFormat="1" ht="84" customHeight="1" outlineLevel="2">
      <c r="A206" s="37">
        <v>203</v>
      </c>
      <c r="B206" s="42" t="s">
        <v>264</v>
      </c>
      <c r="C206" s="42" t="s">
        <v>265</v>
      </c>
      <c r="D206" s="41" t="s">
        <v>259</v>
      </c>
      <c r="E206" s="38">
        <v>1</v>
      </c>
      <c r="F206" s="38">
        <v>7500</v>
      </c>
      <c r="G206" s="41">
        <v>5800</v>
      </c>
      <c r="H206" s="38">
        <f t="shared" si="8"/>
        <v>7500</v>
      </c>
      <c r="I206" s="38"/>
    </row>
    <row r="207" spans="1:9" s="30" customFormat="1" ht="48.95" customHeight="1" outlineLevel="2">
      <c r="A207" s="37">
        <v>204</v>
      </c>
      <c r="B207" s="42" t="s">
        <v>266</v>
      </c>
      <c r="C207" s="42" t="s">
        <v>267</v>
      </c>
      <c r="D207" s="41" t="s">
        <v>181</v>
      </c>
      <c r="E207" s="38">
        <v>3</v>
      </c>
      <c r="F207" s="38">
        <v>1200</v>
      </c>
      <c r="G207" s="41">
        <v>1000</v>
      </c>
      <c r="H207" s="38">
        <f t="shared" si="8"/>
        <v>3600</v>
      </c>
      <c r="I207" s="38"/>
    </row>
    <row r="208" spans="1:9" s="30" customFormat="1" ht="48.95" customHeight="1" outlineLevel="2">
      <c r="A208" s="37">
        <v>205</v>
      </c>
      <c r="B208" s="42" t="s">
        <v>268</v>
      </c>
      <c r="C208" s="42" t="s">
        <v>269</v>
      </c>
      <c r="D208" s="41" t="s">
        <v>181</v>
      </c>
      <c r="E208" s="38">
        <v>3</v>
      </c>
      <c r="F208" s="38">
        <v>800</v>
      </c>
      <c r="G208" s="41">
        <v>600</v>
      </c>
      <c r="H208" s="38">
        <f t="shared" si="8"/>
        <v>2400</v>
      </c>
      <c r="I208" s="38"/>
    </row>
    <row r="209" spans="1:9" s="30" customFormat="1" ht="48.95" customHeight="1" outlineLevel="2">
      <c r="A209" s="37">
        <v>206</v>
      </c>
      <c r="B209" s="42" t="s">
        <v>270</v>
      </c>
      <c r="C209" s="42" t="s">
        <v>271</v>
      </c>
      <c r="D209" s="41" t="s">
        <v>259</v>
      </c>
      <c r="E209" s="38">
        <v>2</v>
      </c>
      <c r="F209" s="38">
        <v>16500</v>
      </c>
      <c r="G209" s="41">
        <v>10000</v>
      </c>
      <c r="H209" s="38">
        <f t="shared" si="8"/>
        <v>33000</v>
      </c>
      <c r="I209" s="38"/>
    </row>
    <row r="210" spans="1:9" s="30" customFormat="1" ht="48.95" customHeight="1" outlineLevel="2">
      <c r="A210" s="37">
        <v>207</v>
      </c>
      <c r="B210" s="42" t="s">
        <v>272</v>
      </c>
      <c r="C210" s="42" t="s">
        <v>273</v>
      </c>
      <c r="D210" s="41" t="s">
        <v>181</v>
      </c>
      <c r="E210" s="38">
        <v>2</v>
      </c>
      <c r="F210" s="38">
        <v>500</v>
      </c>
      <c r="G210" s="41"/>
      <c r="H210" s="38">
        <f t="shared" si="8"/>
        <v>1000</v>
      </c>
      <c r="I210" s="38" t="s">
        <v>274</v>
      </c>
    </row>
    <row r="211" spans="1:9" s="30" customFormat="1" ht="48.95" customHeight="1" outlineLevel="2">
      <c r="A211" s="37">
        <v>208</v>
      </c>
      <c r="B211" s="42" t="s">
        <v>275</v>
      </c>
      <c r="C211" s="42" t="s">
        <v>276</v>
      </c>
      <c r="D211" s="41" t="s">
        <v>181</v>
      </c>
      <c r="E211" s="38">
        <v>2</v>
      </c>
      <c r="F211" s="38">
        <v>500</v>
      </c>
      <c r="G211" s="41"/>
      <c r="H211" s="38">
        <f t="shared" si="8"/>
        <v>1000</v>
      </c>
      <c r="I211" s="38" t="s">
        <v>274</v>
      </c>
    </row>
    <row r="212" spans="1:9" s="30" customFormat="1" ht="48.95" customHeight="1" outlineLevel="2">
      <c r="A212" s="37">
        <v>209</v>
      </c>
      <c r="B212" s="42" t="s">
        <v>277</v>
      </c>
      <c r="C212" s="42" t="s">
        <v>278</v>
      </c>
      <c r="D212" s="41" t="s">
        <v>181</v>
      </c>
      <c r="E212" s="38">
        <v>2</v>
      </c>
      <c r="F212" s="38">
        <v>500</v>
      </c>
      <c r="G212" s="41"/>
      <c r="H212" s="38">
        <f t="shared" si="8"/>
        <v>1000</v>
      </c>
      <c r="I212" s="38" t="s">
        <v>274</v>
      </c>
    </row>
    <row r="213" spans="1:9" s="31" customFormat="1" ht="86.1" customHeight="1" outlineLevel="2">
      <c r="A213" s="37">
        <v>210</v>
      </c>
      <c r="B213" s="65" t="s">
        <v>279</v>
      </c>
      <c r="C213" s="42" t="s">
        <v>280</v>
      </c>
      <c r="D213" s="41" t="s">
        <v>259</v>
      </c>
      <c r="E213" s="54">
        <v>1</v>
      </c>
      <c r="F213" s="38">
        <v>28000</v>
      </c>
      <c r="G213" s="41">
        <v>25000</v>
      </c>
      <c r="H213" s="38">
        <f t="shared" si="8"/>
        <v>28000</v>
      </c>
      <c r="I213" s="39"/>
    </row>
    <row r="214" spans="1:9" s="31" customFormat="1" ht="80.099999999999994" customHeight="1" outlineLevel="2">
      <c r="A214" s="37">
        <v>211</v>
      </c>
      <c r="B214" s="65" t="s">
        <v>281</v>
      </c>
      <c r="C214" s="42" t="s">
        <v>282</v>
      </c>
      <c r="D214" s="41" t="s">
        <v>259</v>
      </c>
      <c r="E214" s="54">
        <v>3</v>
      </c>
      <c r="F214" s="37">
        <v>6500</v>
      </c>
      <c r="G214" s="37">
        <v>5000</v>
      </c>
      <c r="H214" s="38">
        <f t="shared" si="8"/>
        <v>19500</v>
      </c>
      <c r="I214" s="39"/>
    </row>
    <row r="215" spans="1:9" s="31" customFormat="1" ht="54.95" customHeight="1" outlineLevel="2">
      <c r="A215" s="37">
        <v>212</v>
      </c>
      <c r="B215" s="65" t="s">
        <v>283</v>
      </c>
      <c r="C215" s="42" t="s">
        <v>284</v>
      </c>
      <c r="D215" s="62" t="s">
        <v>109</v>
      </c>
      <c r="E215" s="54">
        <v>2</v>
      </c>
      <c r="F215" s="37">
        <v>8450</v>
      </c>
      <c r="G215" s="37">
        <v>6500</v>
      </c>
      <c r="H215" s="38">
        <f t="shared" si="8"/>
        <v>16900</v>
      </c>
      <c r="I215" s="39"/>
    </row>
    <row r="216" spans="1:9" s="30" customFormat="1" ht="21.95" customHeight="1">
      <c r="A216" s="37">
        <v>213</v>
      </c>
      <c r="B216" s="140" t="s">
        <v>285</v>
      </c>
      <c r="C216" s="140"/>
      <c r="D216" s="41"/>
      <c r="E216" s="54"/>
      <c r="F216" s="37"/>
      <c r="G216" s="37"/>
      <c r="H216" s="39">
        <f>H4+H28+H62+H199</f>
        <v>978426.36530810001</v>
      </c>
      <c r="I216" s="39"/>
    </row>
    <row r="217" spans="1:9" s="1" customFormat="1" ht="55.5" customHeight="1">
      <c r="A217" s="141" t="s">
        <v>354</v>
      </c>
      <c r="B217" s="142"/>
      <c r="C217" s="142"/>
      <c r="D217" s="142"/>
      <c r="E217" s="142"/>
      <c r="F217" s="142"/>
      <c r="G217" s="142"/>
      <c r="H217" s="142"/>
      <c r="I217" s="66"/>
    </row>
    <row r="218" spans="1:9" ht="75" customHeight="1">
      <c r="A218" s="67"/>
      <c r="B218" s="143"/>
      <c r="C218" s="143"/>
      <c r="D218" s="143"/>
      <c r="E218" s="143"/>
      <c r="F218" s="68"/>
      <c r="G218" s="68"/>
      <c r="H218" s="68"/>
      <c r="I218" s="68"/>
    </row>
    <row r="219" spans="1:9" ht="75" customHeight="1">
      <c r="B219" s="136"/>
      <c r="C219" s="136"/>
      <c r="D219" s="136"/>
      <c r="E219" s="136"/>
    </row>
    <row r="220" spans="1:9" ht="45" customHeight="1">
      <c r="B220" s="136"/>
      <c r="C220" s="136"/>
      <c r="D220" s="136"/>
      <c r="E220" s="136"/>
      <c r="H220" s="36"/>
      <c r="I220" s="36"/>
    </row>
  </sheetData>
  <mergeCells count="17">
    <mergeCell ref="A1:I1"/>
    <mergeCell ref="F2:G2"/>
    <mergeCell ref="B4:C4"/>
    <mergeCell ref="B28:C28"/>
    <mergeCell ref="B62:C62"/>
    <mergeCell ref="H2:H3"/>
    <mergeCell ref="I2:I3"/>
    <mergeCell ref="B220:E220"/>
    <mergeCell ref="A2:A3"/>
    <mergeCell ref="B2:B3"/>
    <mergeCell ref="D2:D3"/>
    <mergeCell ref="E2:E3"/>
    <mergeCell ref="B199:C199"/>
    <mergeCell ref="B216:C216"/>
    <mergeCell ref="A217:H217"/>
    <mergeCell ref="B218:E218"/>
    <mergeCell ref="B219:E219"/>
  </mergeCells>
  <phoneticPr fontId="26" type="noConversion"/>
  <pageMargins left="0.43263888888888902" right="7.8472222222222193E-2" top="0.51180555555555596" bottom="0.47222222222222199" header="0.5" footer="0.5"/>
  <pageSetup paperSize="9" orientation="portrait"/>
  <ignoredErrors>
    <ignoredError sqref="H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126"/>
  <sheetViews>
    <sheetView showGridLines="0" workbookViewId="0">
      <selection activeCell="A77" sqref="A77:I77"/>
    </sheetView>
  </sheetViews>
  <sheetFormatPr defaultColWidth="6.75" defaultRowHeight="11.25" outlineLevelRow="1"/>
  <cols>
    <col min="1" max="1" width="6.625" style="1" customWidth="1"/>
    <col min="2" max="2" width="13.25" style="2" customWidth="1"/>
    <col min="3" max="3" width="31" style="3" customWidth="1"/>
    <col min="4" max="4" width="9.625" style="2" customWidth="1"/>
    <col min="5" max="7" width="8" style="2" customWidth="1"/>
    <col min="8" max="8" width="11.75" style="1" customWidth="1"/>
    <col min="9" max="10" width="6.75" style="1"/>
    <col min="11" max="11" width="8.125" style="1"/>
    <col min="12" max="16384" width="6.75" style="1"/>
  </cols>
  <sheetData>
    <row r="1" spans="1:11" ht="39.75" customHeight="1">
      <c r="A1" s="121" t="s">
        <v>286</v>
      </c>
      <c r="B1" s="144"/>
      <c r="C1" s="121"/>
      <c r="D1" s="121"/>
      <c r="E1" s="121"/>
      <c r="F1" s="121"/>
      <c r="G1" s="121"/>
      <c r="H1" s="145"/>
      <c r="I1" s="121"/>
    </row>
    <row r="2" spans="1:11" ht="26.1" customHeight="1">
      <c r="A2" s="150" t="s">
        <v>1</v>
      </c>
      <c r="B2" s="150" t="s">
        <v>74</v>
      </c>
      <c r="C2" s="150" t="s">
        <v>287</v>
      </c>
      <c r="D2" s="150" t="s">
        <v>288</v>
      </c>
      <c r="E2" s="150" t="s">
        <v>76</v>
      </c>
      <c r="F2" s="150" t="s">
        <v>289</v>
      </c>
      <c r="G2" s="154"/>
      <c r="H2" s="138" t="s">
        <v>7</v>
      </c>
      <c r="I2" s="155" t="s">
        <v>15</v>
      </c>
    </row>
    <row r="3" spans="1:11" ht="26.1" customHeight="1">
      <c r="A3" s="150"/>
      <c r="B3" s="150"/>
      <c r="C3" s="150"/>
      <c r="D3" s="150"/>
      <c r="E3" s="150"/>
      <c r="F3" s="4"/>
      <c r="G3" s="5" t="s">
        <v>19</v>
      </c>
      <c r="H3" s="138"/>
      <c r="I3" s="156"/>
    </row>
    <row r="4" spans="1:11" ht="27.95" customHeight="1">
      <c r="A4" s="7" t="s">
        <v>290</v>
      </c>
      <c r="B4" s="148" t="s">
        <v>291</v>
      </c>
      <c r="C4" s="149"/>
      <c r="D4" s="7"/>
      <c r="E4" s="7"/>
      <c r="F4" s="7"/>
      <c r="G4" s="7"/>
      <c r="H4" s="8">
        <f>SUM(H6:H23)</f>
        <v>15770.826999999999</v>
      </c>
      <c r="I4" s="20"/>
    </row>
    <row r="5" spans="1:11" ht="27.95" customHeight="1" outlineLevel="1">
      <c r="A5" s="9" t="s">
        <v>292</v>
      </c>
      <c r="B5" s="146" t="s">
        <v>293</v>
      </c>
      <c r="C5" s="147"/>
      <c r="D5" s="11"/>
      <c r="E5" s="11"/>
      <c r="F5" s="11"/>
      <c r="G5" s="11"/>
      <c r="H5" s="12"/>
      <c r="I5" s="21"/>
    </row>
    <row r="6" spans="1:11" ht="71.099999999999994" customHeight="1" outlineLevel="1">
      <c r="A6" s="11">
        <v>1</v>
      </c>
      <c r="B6" s="13" t="s">
        <v>294</v>
      </c>
      <c r="C6" s="14" t="s">
        <v>295</v>
      </c>
      <c r="D6" s="11" t="s">
        <v>100</v>
      </c>
      <c r="E6" s="11">
        <v>25.42</v>
      </c>
      <c r="F6" s="11">
        <v>14.65</v>
      </c>
      <c r="G6" s="11">
        <v>7</v>
      </c>
      <c r="H6" s="15">
        <f t="shared" ref="H6:H15" si="0">E6*F6</f>
        <v>372.40300000000002</v>
      </c>
      <c r="I6" s="21"/>
      <c r="K6" s="22"/>
    </row>
    <row r="7" spans="1:11" ht="71.099999999999994" customHeight="1" outlineLevel="1">
      <c r="A7" s="11">
        <v>2</v>
      </c>
      <c r="B7" s="13" t="s">
        <v>294</v>
      </c>
      <c r="C7" s="14" t="s">
        <v>296</v>
      </c>
      <c r="D7" s="11" t="s">
        <v>100</v>
      </c>
      <c r="E7" s="11">
        <v>110.32</v>
      </c>
      <c r="F7" s="11">
        <v>17.38</v>
      </c>
      <c r="G7" s="11">
        <v>8.5</v>
      </c>
      <c r="H7" s="15">
        <f t="shared" si="0"/>
        <v>1917.3616</v>
      </c>
      <c r="I7" s="21"/>
      <c r="K7" s="22"/>
    </row>
    <row r="8" spans="1:11" ht="75" customHeight="1" outlineLevel="1">
      <c r="A8" s="11">
        <v>3</v>
      </c>
      <c r="B8" s="11" t="s">
        <v>297</v>
      </c>
      <c r="C8" s="14" t="s">
        <v>298</v>
      </c>
      <c r="D8" s="11" t="s">
        <v>100</v>
      </c>
      <c r="E8" s="11">
        <v>110.32</v>
      </c>
      <c r="F8" s="11">
        <v>19.87</v>
      </c>
      <c r="G8" s="11">
        <v>12.8</v>
      </c>
      <c r="H8" s="15">
        <f t="shared" si="0"/>
        <v>2192.0583999999999</v>
      </c>
      <c r="I8" s="21"/>
      <c r="K8" s="22"/>
    </row>
    <row r="9" spans="1:11" ht="75" customHeight="1" outlineLevel="1">
      <c r="A9" s="11">
        <v>4</v>
      </c>
      <c r="B9" s="11" t="s">
        <v>297</v>
      </c>
      <c r="C9" s="14" t="s">
        <v>299</v>
      </c>
      <c r="D9" s="11" t="s">
        <v>100</v>
      </c>
      <c r="E9" s="11">
        <v>25.42</v>
      </c>
      <c r="F9" s="11">
        <v>15.8</v>
      </c>
      <c r="G9" s="11">
        <v>7.5</v>
      </c>
      <c r="H9" s="15">
        <f t="shared" si="0"/>
        <v>401.63600000000002</v>
      </c>
      <c r="I9" s="21"/>
      <c r="K9" s="22"/>
    </row>
    <row r="10" spans="1:11" ht="93" customHeight="1" outlineLevel="1">
      <c r="A10" s="11">
        <v>5</v>
      </c>
      <c r="B10" s="11" t="s">
        <v>300</v>
      </c>
      <c r="C10" s="14" t="s">
        <v>301</v>
      </c>
      <c r="D10" s="11" t="s">
        <v>109</v>
      </c>
      <c r="E10" s="11">
        <v>12</v>
      </c>
      <c r="F10" s="11">
        <v>520</v>
      </c>
      <c r="G10" s="11">
        <v>470</v>
      </c>
      <c r="H10" s="15">
        <f t="shared" si="0"/>
        <v>6240</v>
      </c>
      <c r="I10" s="21"/>
      <c r="K10" s="22"/>
    </row>
    <row r="11" spans="1:11" ht="54.95" customHeight="1" outlineLevel="1">
      <c r="A11" s="11">
        <v>6</v>
      </c>
      <c r="B11" s="11" t="s">
        <v>302</v>
      </c>
      <c r="C11" s="14" t="s">
        <v>303</v>
      </c>
      <c r="D11" s="11" t="s">
        <v>181</v>
      </c>
      <c r="E11" s="11">
        <v>1</v>
      </c>
      <c r="F11" s="11">
        <v>108.68</v>
      </c>
      <c r="G11" s="11">
        <v>70</v>
      </c>
      <c r="H11" s="15">
        <f t="shared" si="0"/>
        <v>108.68</v>
      </c>
      <c r="I11" s="21"/>
      <c r="K11" s="22"/>
    </row>
    <row r="12" spans="1:11" ht="96.95" customHeight="1" outlineLevel="1">
      <c r="A12" s="11">
        <v>7</v>
      </c>
      <c r="B12" s="11" t="s">
        <v>304</v>
      </c>
      <c r="C12" s="14" t="s">
        <v>305</v>
      </c>
      <c r="D12" s="11" t="s">
        <v>100</v>
      </c>
      <c r="E12" s="11">
        <v>7.8</v>
      </c>
      <c r="F12" s="11">
        <v>25</v>
      </c>
      <c r="G12" s="11">
        <v>15</v>
      </c>
      <c r="H12" s="15">
        <f t="shared" si="0"/>
        <v>195</v>
      </c>
      <c r="I12" s="21"/>
      <c r="K12" s="22"/>
    </row>
    <row r="13" spans="1:11" ht="71.099999999999994" customHeight="1" outlineLevel="1">
      <c r="A13" s="11">
        <v>8</v>
      </c>
      <c r="B13" s="11" t="s">
        <v>306</v>
      </c>
      <c r="C13" s="14" t="s">
        <v>307</v>
      </c>
      <c r="D13" s="11" t="s">
        <v>181</v>
      </c>
      <c r="E13" s="11">
        <v>1</v>
      </c>
      <c r="F13" s="11">
        <v>735</v>
      </c>
      <c r="G13" s="11">
        <v>361</v>
      </c>
      <c r="H13" s="15">
        <f t="shared" si="0"/>
        <v>735</v>
      </c>
      <c r="I13" s="21"/>
      <c r="K13" s="22"/>
    </row>
    <row r="14" spans="1:11" ht="54.95" customHeight="1" outlineLevel="1">
      <c r="A14" s="11">
        <v>9</v>
      </c>
      <c r="B14" s="11" t="s">
        <v>308</v>
      </c>
      <c r="C14" s="16" t="s">
        <v>309</v>
      </c>
      <c r="D14" s="11" t="s">
        <v>310</v>
      </c>
      <c r="E14" s="11">
        <v>12.21</v>
      </c>
      <c r="F14" s="11">
        <v>40</v>
      </c>
      <c r="G14" s="11"/>
      <c r="H14" s="15">
        <f t="shared" si="0"/>
        <v>488.4</v>
      </c>
      <c r="I14" s="21"/>
      <c r="J14" s="2"/>
      <c r="K14" s="22"/>
    </row>
    <row r="15" spans="1:11" ht="54.95" customHeight="1" outlineLevel="1">
      <c r="A15" s="11">
        <v>10</v>
      </c>
      <c r="B15" s="11" t="s">
        <v>311</v>
      </c>
      <c r="C15" s="16" t="s">
        <v>312</v>
      </c>
      <c r="D15" s="11" t="s">
        <v>310</v>
      </c>
      <c r="E15" s="11">
        <v>12.21</v>
      </c>
      <c r="F15" s="11">
        <v>30</v>
      </c>
      <c r="G15" s="11"/>
      <c r="H15" s="15">
        <f t="shared" si="0"/>
        <v>366.3</v>
      </c>
      <c r="I15" s="21"/>
      <c r="J15" s="2"/>
      <c r="K15" s="22"/>
    </row>
    <row r="16" spans="1:11" ht="27.95" customHeight="1" outlineLevel="1">
      <c r="A16" s="9" t="s">
        <v>313</v>
      </c>
      <c r="B16" s="17" t="s">
        <v>314</v>
      </c>
      <c r="C16" s="10"/>
      <c r="D16" s="11"/>
      <c r="E16" s="11"/>
      <c r="F16" s="11"/>
      <c r="G16" s="11"/>
      <c r="H16" s="15"/>
      <c r="I16" s="21"/>
      <c r="K16" s="22"/>
    </row>
    <row r="17" spans="1:11" ht="78.95" customHeight="1" outlineLevel="1">
      <c r="A17" s="11">
        <v>1</v>
      </c>
      <c r="B17" s="11" t="s">
        <v>315</v>
      </c>
      <c r="C17" s="14" t="s">
        <v>316</v>
      </c>
      <c r="D17" s="11" t="s">
        <v>100</v>
      </c>
      <c r="E17" s="11">
        <v>4.67</v>
      </c>
      <c r="F17" s="11">
        <v>17.600000000000001</v>
      </c>
      <c r="G17" s="11">
        <v>8.68</v>
      </c>
      <c r="H17" s="15">
        <f t="shared" ref="H17:H23" si="1">E17*F17</f>
        <v>82.191999999999993</v>
      </c>
      <c r="I17" s="21"/>
      <c r="K17" s="22"/>
    </row>
    <row r="18" spans="1:11" ht="54.95" customHeight="1" outlineLevel="1">
      <c r="A18" s="11">
        <v>2</v>
      </c>
      <c r="B18" s="11" t="s">
        <v>317</v>
      </c>
      <c r="C18" s="18" t="s">
        <v>318</v>
      </c>
      <c r="D18" s="11" t="s">
        <v>109</v>
      </c>
      <c r="E18" s="11">
        <v>1</v>
      </c>
      <c r="F18" s="11">
        <v>550</v>
      </c>
      <c r="G18" s="11">
        <v>250</v>
      </c>
      <c r="H18" s="15">
        <f t="shared" si="1"/>
        <v>550</v>
      </c>
      <c r="I18" s="21"/>
      <c r="K18" s="22"/>
    </row>
    <row r="19" spans="1:11" ht="54.95" customHeight="1" outlineLevel="1">
      <c r="A19" s="11">
        <v>3</v>
      </c>
      <c r="B19" s="11" t="s">
        <v>319</v>
      </c>
      <c r="C19" s="14" t="s">
        <v>320</v>
      </c>
      <c r="D19" s="11" t="s">
        <v>181</v>
      </c>
      <c r="E19" s="11">
        <v>1</v>
      </c>
      <c r="F19" s="11">
        <v>65</v>
      </c>
      <c r="G19" s="11">
        <v>38.5</v>
      </c>
      <c r="H19" s="15">
        <f t="shared" si="1"/>
        <v>65</v>
      </c>
      <c r="I19" s="21"/>
      <c r="K19" s="22"/>
    </row>
    <row r="20" spans="1:11" ht="54.95" customHeight="1" outlineLevel="1">
      <c r="A20" s="11">
        <v>4</v>
      </c>
      <c r="B20" s="11" t="s">
        <v>321</v>
      </c>
      <c r="C20" s="14" t="s">
        <v>322</v>
      </c>
      <c r="D20" s="11" t="s">
        <v>100</v>
      </c>
      <c r="E20" s="11">
        <f>42.57-12.78-2.07</f>
        <v>27.72</v>
      </c>
      <c r="F20" s="11">
        <v>21.8</v>
      </c>
      <c r="G20" s="11">
        <v>8.6</v>
      </c>
      <c r="H20" s="15">
        <f t="shared" si="1"/>
        <v>604.29600000000005</v>
      </c>
      <c r="I20" s="21"/>
      <c r="K20" s="22"/>
    </row>
    <row r="21" spans="1:11" ht="54.95" customHeight="1" outlineLevel="1">
      <c r="A21" s="11">
        <v>5</v>
      </c>
      <c r="B21" s="11" t="s">
        <v>323</v>
      </c>
      <c r="C21" s="18" t="s">
        <v>324</v>
      </c>
      <c r="D21" s="11" t="s">
        <v>181</v>
      </c>
      <c r="E21" s="11">
        <v>7</v>
      </c>
      <c r="F21" s="11">
        <v>165</v>
      </c>
      <c r="G21" s="11">
        <v>70</v>
      </c>
      <c r="H21" s="15">
        <f t="shared" si="1"/>
        <v>1155</v>
      </c>
      <c r="I21" s="21"/>
      <c r="J21" s="23"/>
      <c r="K21" s="22"/>
    </row>
    <row r="22" spans="1:11" ht="54.95" customHeight="1" outlineLevel="1">
      <c r="A22" s="11">
        <v>6</v>
      </c>
      <c r="B22" s="11" t="s">
        <v>308</v>
      </c>
      <c r="C22" s="16" t="s">
        <v>309</v>
      </c>
      <c r="D22" s="11" t="s">
        <v>310</v>
      </c>
      <c r="E22" s="11">
        <v>4.25</v>
      </c>
      <c r="F22" s="11">
        <v>40</v>
      </c>
      <c r="G22" s="11"/>
      <c r="H22" s="15">
        <f t="shared" si="1"/>
        <v>170</v>
      </c>
      <c r="I22" s="21"/>
      <c r="J22" s="2"/>
      <c r="K22" s="22"/>
    </row>
    <row r="23" spans="1:11" ht="54.95" customHeight="1" outlineLevel="1">
      <c r="A23" s="11">
        <v>7</v>
      </c>
      <c r="B23" s="11" t="s">
        <v>311</v>
      </c>
      <c r="C23" s="16" t="s">
        <v>312</v>
      </c>
      <c r="D23" s="11" t="s">
        <v>310</v>
      </c>
      <c r="E23" s="11">
        <v>4.25</v>
      </c>
      <c r="F23" s="11">
        <v>30</v>
      </c>
      <c r="G23" s="11"/>
      <c r="H23" s="15">
        <f t="shared" si="1"/>
        <v>127.5</v>
      </c>
      <c r="I23" s="21"/>
      <c r="J23" s="2"/>
      <c r="K23" s="22"/>
    </row>
    <row r="24" spans="1:11" ht="27.95" customHeight="1">
      <c r="A24" s="7" t="s">
        <v>325</v>
      </c>
      <c r="B24" s="148" t="s">
        <v>326</v>
      </c>
      <c r="C24" s="149"/>
      <c r="D24" s="7"/>
      <c r="E24" s="7"/>
      <c r="F24" s="7"/>
      <c r="G24" s="7"/>
      <c r="H24" s="8">
        <f>SUM(H26:H45)</f>
        <v>35387.080499999996</v>
      </c>
      <c r="I24" s="20"/>
    </row>
    <row r="25" spans="1:11" ht="27.95" customHeight="1" outlineLevel="1">
      <c r="A25" s="9" t="s">
        <v>292</v>
      </c>
      <c r="B25" s="146" t="s">
        <v>293</v>
      </c>
      <c r="C25" s="147"/>
      <c r="D25" s="11"/>
      <c r="E25" s="11"/>
      <c r="F25" s="11"/>
      <c r="G25" s="11"/>
      <c r="H25" s="15"/>
      <c r="I25" s="21"/>
    </row>
    <row r="26" spans="1:11" ht="71.099999999999994" customHeight="1" outlineLevel="1">
      <c r="A26" s="11">
        <v>1</v>
      </c>
      <c r="B26" s="13" t="s">
        <v>294</v>
      </c>
      <c r="C26" s="14" t="s">
        <v>295</v>
      </c>
      <c r="D26" s="11" t="s">
        <v>100</v>
      </c>
      <c r="E26" s="11">
        <v>43.4</v>
      </c>
      <c r="F26" s="11">
        <v>14.65</v>
      </c>
      <c r="G26" s="11">
        <v>7</v>
      </c>
      <c r="H26" s="15">
        <f t="shared" ref="H26:H75" si="2">E26*F26</f>
        <v>635.80999999999995</v>
      </c>
      <c r="I26" s="21"/>
      <c r="K26" s="24"/>
    </row>
    <row r="27" spans="1:11" ht="71.099999999999994" customHeight="1" outlineLevel="1">
      <c r="A27" s="11">
        <v>2</v>
      </c>
      <c r="B27" s="13" t="s">
        <v>294</v>
      </c>
      <c r="C27" s="14" t="s">
        <v>296</v>
      </c>
      <c r="D27" s="11" t="s">
        <v>100</v>
      </c>
      <c r="E27" s="11">
        <v>247.37</v>
      </c>
      <c r="F27" s="11">
        <v>17.38</v>
      </c>
      <c r="G27" s="11">
        <v>8.5</v>
      </c>
      <c r="H27" s="15">
        <f t="shared" si="2"/>
        <v>4299.2906000000003</v>
      </c>
      <c r="I27" s="21"/>
      <c r="K27" s="24"/>
    </row>
    <row r="28" spans="1:11" ht="75" customHeight="1" outlineLevel="1">
      <c r="A28" s="11">
        <v>3</v>
      </c>
      <c r="B28" s="11" t="s">
        <v>297</v>
      </c>
      <c r="C28" s="14" t="s">
        <v>298</v>
      </c>
      <c r="D28" s="11" t="s">
        <v>100</v>
      </c>
      <c r="E28" s="11">
        <v>247.37</v>
      </c>
      <c r="F28" s="11">
        <v>19.87</v>
      </c>
      <c r="G28" s="11">
        <v>12.8</v>
      </c>
      <c r="H28" s="15">
        <f t="shared" si="2"/>
        <v>4915.2419</v>
      </c>
      <c r="I28" s="21"/>
      <c r="K28" s="24"/>
    </row>
    <row r="29" spans="1:11" ht="75" customHeight="1" outlineLevel="1">
      <c r="A29" s="11">
        <v>4</v>
      </c>
      <c r="B29" s="11" t="s">
        <v>297</v>
      </c>
      <c r="C29" s="14" t="s">
        <v>299</v>
      </c>
      <c r="D29" s="11" t="s">
        <v>100</v>
      </c>
      <c r="E29" s="11">
        <v>43.4</v>
      </c>
      <c r="F29" s="11">
        <v>15.8</v>
      </c>
      <c r="G29" s="11">
        <v>7.5</v>
      </c>
      <c r="H29" s="15">
        <f t="shared" si="2"/>
        <v>685.72</v>
      </c>
      <c r="I29" s="21"/>
      <c r="K29" s="24"/>
    </row>
    <row r="30" spans="1:11" ht="93" customHeight="1" outlineLevel="1">
      <c r="A30" s="11">
        <v>5</v>
      </c>
      <c r="B30" s="11" t="s">
        <v>300</v>
      </c>
      <c r="C30" s="14" t="s">
        <v>327</v>
      </c>
      <c r="D30" s="11" t="s">
        <v>109</v>
      </c>
      <c r="E30" s="11">
        <v>28</v>
      </c>
      <c r="F30" s="11">
        <v>520</v>
      </c>
      <c r="G30" s="11">
        <v>470</v>
      </c>
      <c r="H30" s="15">
        <f t="shared" si="2"/>
        <v>14560</v>
      </c>
      <c r="I30" s="21"/>
      <c r="K30" s="24"/>
    </row>
    <row r="31" spans="1:11" ht="54.95" customHeight="1" outlineLevel="1">
      <c r="A31" s="11">
        <v>6</v>
      </c>
      <c r="B31" s="11" t="s">
        <v>302</v>
      </c>
      <c r="C31" s="14" t="s">
        <v>303</v>
      </c>
      <c r="D31" s="11" t="s">
        <v>181</v>
      </c>
      <c r="E31" s="19">
        <v>1</v>
      </c>
      <c r="F31" s="11">
        <v>108.68</v>
      </c>
      <c r="G31" s="11">
        <v>70</v>
      </c>
      <c r="H31" s="15">
        <f t="shared" si="2"/>
        <v>108.68</v>
      </c>
      <c r="I31" s="21"/>
      <c r="K31" s="24"/>
    </row>
    <row r="32" spans="1:11" ht="96.95" customHeight="1" outlineLevel="1">
      <c r="A32" s="11">
        <v>7</v>
      </c>
      <c r="B32" s="11" t="s">
        <v>304</v>
      </c>
      <c r="C32" s="14" t="s">
        <v>328</v>
      </c>
      <c r="D32" s="11" t="s">
        <v>100</v>
      </c>
      <c r="E32" s="11">
        <v>10.8</v>
      </c>
      <c r="F32" s="11">
        <v>25</v>
      </c>
      <c r="G32" s="11">
        <v>15</v>
      </c>
      <c r="H32" s="15">
        <f t="shared" si="2"/>
        <v>270</v>
      </c>
      <c r="I32" s="21"/>
      <c r="K32" s="24"/>
    </row>
    <row r="33" spans="1:11" ht="92.1" customHeight="1" outlineLevel="1">
      <c r="A33" s="11">
        <v>8</v>
      </c>
      <c r="B33" s="11" t="s">
        <v>329</v>
      </c>
      <c r="C33" s="14" t="s">
        <v>330</v>
      </c>
      <c r="D33" s="11" t="s">
        <v>109</v>
      </c>
      <c r="E33" s="11">
        <v>8</v>
      </c>
      <c r="F33" s="11">
        <v>400</v>
      </c>
      <c r="G33" s="11">
        <v>320</v>
      </c>
      <c r="H33" s="15">
        <f t="shared" si="2"/>
        <v>3200</v>
      </c>
      <c r="I33" s="21"/>
      <c r="K33" s="24"/>
    </row>
    <row r="34" spans="1:11" ht="71.099999999999994" customHeight="1" outlineLevel="1">
      <c r="A34" s="11">
        <v>9</v>
      </c>
      <c r="B34" s="11" t="s">
        <v>306</v>
      </c>
      <c r="C34" s="14" t="s">
        <v>307</v>
      </c>
      <c r="D34" s="11" t="s">
        <v>181</v>
      </c>
      <c r="E34" s="11">
        <v>1</v>
      </c>
      <c r="F34" s="11">
        <v>735</v>
      </c>
      <c r="G34" s="11">
        <v>361</v>
      </c>
      <c r="H34" s="15">
        <f t="shared" si="2"/>
        <v>735</v>
      </c>
      <c r="I34" s="21"/>
      <c r="K34" s="24"/>
    </row>
    <row r="35" spans="1:11" ht="54.95" customHeight="1" outlineLevel="1">
      <c r="A35" s="11">
        <v>10</v>
      </c>
      <c r="B35" s="11" t="s">
        <v>308</v>
      </c>
      <c r="C35" s="16" t="s">
        <v>309</v>
      </c>
      <c r="D35" s="11" t="s">
        <v>310</v>
      </c>
      <c r="E35" s="11">
        <v>26.16</v>
      </c>
      <c r="F35" s="11">
        <v>40</v>
      </c>
      <c r="G35" s="11"/>
      <c r="H35" s="15">
        <f t="shared" si="2"/>
        <v>1046.4000000000001</v>
      </c>
      <c r="I35" s="21"/>
      <c r="J35" s="2"/>
      <c r="K35" s="24"/>
    </row>
    <row r="36" spans="1:11" ht="54.95" customHeight="1" outlineLevel="1">
      <c r="A36" s="11">
        <v>11</v>
      </c>
      <c r="B36" s="11" t="s">
        <v>311</v>
      </c>
      <c r="C36" s="16" t="s">
        <v>312</v>
      </c>
      <c r="D36" s="11" t="s">
        <v>310</v>
      </c>
      <c r="E36" s="11">
        <v>26.16</v>
      </c>
      <c r="F36" s="11">
        <v>30</v>
      </c>
      <c r="G36" s="11"/>
      <c r="H36" s="15">
        <f t="shared" si="2"/>
        <v>784.8</v>
      </c>
      <c r="I36" s="21"/>
      <c r="J36" s="2"/>
      <c r="K36" s="24"/>
    </row>
    <row r="37" spans="1:11" ht="27.95" customHeight="1" outlineLevel="1">
      <c r="A37" s="9" t="s">
        <v>313</v>
      </c>
      <c r="B37" s="17" t="s">
        <v>314</v>
      </c>
      <c r="C37" s="10"/>
      <c r="D37" s="11"/>
      <c r="E37" s="11"/>
      <c r="F37" s="11"/>
      <c r="G37" s="11"/>
      <c r="H37" s="15"/>
      <c r="I37" s="21"/>
      <c r="K37" s="24"/>
    </row>
    <row r="38" spans="1:11" ht="78.95" customHeight="1" outlineLevel="1">
      <c r="A38" s="11">
        <v>1</v>
      </c>
      <c r="B38" s="11" t="s">
        <v>315</v>
      </c>
      <c r="C38" s="14" t="s">
        <v>316</v>
      </c>
      <c r="D38" s="11" t="s">
        <v>100</v>
      </c>
      <c r="E38" s="11">
        <v>9.09</v>
      </c>
      <c r="F38" s="11">
        <v>17.600000000000001</v>
      </c>
      <c r="G38" s="11">
        <v>8.68</v>
      </c>
      <c r="H38" s="15">
        <f t="shared" si="2"/>
        <v>159.98400000000001</v>
      </c>
      <c r="I38" s="21"/>
      <c r="K38" s="24"/>
    </row>
    <row r="39" spans="1:11" ht="54.95" customHeight="1" outlineLevel="1">
      <c r="A39" s="11">
        <v>2</v>
      </c>
      <c r="B39" s="11" t="s">
        <v>317</v>
      </c>
      <c r="C39" s="18" t="s">
        <v>331</v>
      </c>
      <c r="D39" s="11" t="s">
        <v>109</v>
      </c>
      <c r="E39" s="11">
        <v>1</v>
      </c>
      <c r="F39" s="11">
        <v>550</v>
      </c>
      <c r="G39" s="11">
        <v>250</v>
      </c>
      <c r="H39" s="15">
        <f t="shared" si="2"/>
        <v>550</v>
      </c>
      <c r="I39" s="21"/>
      <c r="K39" s="24"/>
    </row>
    <row r="40" spans="1:11" ht="54.95" customHeight="1" outlineLevel="1">
      <c r="A40" s="11">
        <v>3</v>
      </c>
      <c r="B40" s="11" t="s">
        <v>319</v>
      </c>
      <c r="C40" s="14" t="s">
        <v>320</v>
      </c>
      <c r="D40" s="11" t="s">
        <v>181</v>
      </c>
      <c r="E40" s="11">
        <v>1</v>
      </c>
      <c r="F40" s="11">
        <v>65</v>
      </c>
      <c r="G40" s="11">
        <v>38.5</v>
      </c>
      <c r="H40" s="15">
        <f t="shared" si="2"/>
        <v>65</v>
      </c>
      <c r="I40" s="21"/>
      <c r="K40" s="24"/>
    </row>
    <row r="41" spans="1:11" ht="54.95" customHeight="1" outlineLevel="1">
      <c r="A41" s="11">
        <v>4</v>
      </c>
      <c r="B41" s="11" t="s">
        <v>321</v>
      </c>
      <c r="C41" s="14" t="s">
        <v>322</v>
      </c>
      <c r="D41" s="11" t="s">
        <v>100</v>
      </c>
      <c r="E41" s="11">
        <f>76.78-10.75</f>
        <v>66.03</v>
      </c>
      <c r="F41" s="11">
        <v>21.8</v>
      </c>
      <c r="G41" s="11">
        <v>8.6</v>
      </c>
      <c r="H41" s="15">
        <f t="shared" si="2"/>
        <v>1439.454</v>
      </c>
      <c r="I41" s="21"/>
      <c r="K41" s="24"/>
    </row>
    <row r="42" spans="1:11" ht="54.95" customHeight="1" outlineLevel="1">
      <c r="A42" s="11">
        <v>5</v>
      </c>
      <c r="B42" s="11" t="s">
        <v>323</v>
      </c>
      <c r="C42" s="18" t="s">
        <v>332</v>
      </c>
      <c r="D42" s="11" t="s">
        <v>181</v>
      </c>
      <c r="E42" s="11">
        <v>9</v>
      </c>
      <c r="F42" s="11">
        <v>165</v>
      </c>
      <c r="G42" s="11">
        <v>70</v>
      </c>
      <c r="H42" s="15">
        <f t="shared" si="2"/>
        <v>1485</v>
      </c>
      <c r="I42" s="21"/>
      <c r="K42" s="24"/>
    </row>
    <row r="43" spans="1:11" ht="54.95" customHeight="1" outlineLevel="1">
      <c r="A43" s="11">
        <v>6</v>
      </c>
      <c r="B43" s="11" t="s">
        <v>333</v>
      </c>
      <c r="C43" s="18" t="s">
        <v>334</v>
      </c>
      <c r="D43" s="11" t="s">
        <v>181</v>
      </c>
      <c r="E43" s="11">
        <f>8-2</f>
        <v>6</v>
      </c>
      <c r="F43" s="11">
        <v>65</v>
      </c>
      <c r="G43" s="11">
        <v>25.5</v>
      </c>
      <c r="H43" s="15">
        <f t="shared" si="2"/>
        <v>390</v>
      </c>
      <c r="I43" s="21"/>
      <c r="K43" s="24"/>
    </row>
    <row r="44" spans="1:11" ht="54.95" customHeight="1" outlineLevel="1">
      <c r="A44" s="11">
        <v>7</v>
      </c>
      <c r="B44" s="11" t="s">
        <v>308</v>
      </c>
      <c r="C44" s="16" t="s">
        <v>309</v>
      </c>
      <c r="D44" s="11" t="s">
        <v>310</v>
      </c>
      <c r="E44" s="11">
        <v>0.81</v>
      </c>
      <c r="F44" s="11">
        <v>40</v>
      </c>
      <c r="G44" s="11"/>
      <c r="H44" s="15">
        <f t="shared" si="2"/>
        <v>32.4</v>
      </c>
      <c r="I44" s="21"/>
      <c r="J44" s="2"/>
      <c r="K44" s="24"/>
    </row>
    <row r="45" spans="1:11" ht="54.95" customHeight="1" outlineLevel="1">
      <c r="A45" s="11">
        <v>8</v>
      </c>
      <c r="B45" s="11" t="s">
        <v>311</v>
      </c>
      <c r="C45" s="16" t="s">
        <v>312</v>
      </c>
      <c r="D45" s="11" t="s">
        <v>310</v>
      </c>
      <c r="E45" s="11">
        <v>0.81</v>
      </c>
      <c r="F45" s="11">
        <v>30</v>
      </c>
      <c r="G45" s="11"/>
      <c r="H45" s="15">
        <f t="shared" si="2"/>
        <v>24.3</v>
      </c>
      <c r="I45" s="21"/>
      <c r="J45" s="2"/>
      <c r="K45" s="24"/>
    </row>
    <row r="46" spans="1:11" ht="27.95" customHeight="1">
      <c r="A46" s="7" t="s">
        <v>335</v>
      </c>
      <c r="B46" s="148" t="s">
        <v>336</v>
      </c>
      <c r="C46" s="149"/>
      <c r="D46" s="7"/>
      <c r="E46" s="7"/>
      <c r="F46" s="7"/>
      <c r="G46" s="7"/>
      <c r="H46" s="8">
        <f>SUM(H48:H75)</f>
        <v>61964.615299999998</v>
      </c>
      <c r="I46" s="20"/>
    </row>
    <row r="47" spans="1:11" ht="27.95" customHeight="1" outlineLevel="1">
      <c r="A47" s="9" t="s">
        <v>292</v>
      </c>
      <c r="B47" s="146" t="s">
        <v>293</v>
      </c>
      <c r="C47" s="147"/>
      <c r="D47" s="11"/>
      <c r="E47" s="11"/>
      <c r="F47" s="11"/>
      <c r="G47" s="11"/>
      <c r="H47" s="15"/>
      <c r="I47" s="21"/>
    </row>
    <row r="48" spans="1:11" ht="71.099999999999994" customHeight="1" outlineLevel="1">
      <c r="A48" s="11">
        <v>1</v>
      </c>
      <c r="B48" s="13" t="s">
        <v>294</v>
      </c>
      <c r="C48" s="14" t="s">
        <v>295</v>
      </c>
      <c r="D48" s="11" t="s">
        <v>100</v>
      </c>
      <c r="E48" s="11">
        <v>29.83</v>
      </c>
      <c r="F48" s="11">
        <v>14.65</v>
      </c>
      <c r="G48" s="11">
        <v>7</v>
      </c>
      <c r="H48" s="15">
        <f t="shared" si="2"/>
        <v>437.0095</v>
      </c>
      <c r="I48" s="21"/>
    </row>
    <row r="49" spans="1:10" ht="71.099999999999994" customHeight="1" outlineLevel="1">
      <c r="A49" s="11">
        <v>2</v>
      </c>
      <c r="B49" s="13" t="s">
        <v>294</v>
      </c>
      <c r="C49" s="14" t="s">
        <v>296</v>
      </c>
      <c r="D49" s="11" t="s">
        <v>100</v>
      </c>
      <c r="E49" s="11">
        <v>509.01</v>
      </c>
      <c r="F49" s="11">
        <v>17.38</v>
      </c>
      <c r="G49" s="11">
        <v>8.5</v>
      </c>
      <c r="H49" s="15">
        <f t="shared" si="2"/>
        <v>8846.5938000000006</v>
      </c>
      <c r="I49" s="21"/>
    </row>
    <row r="50" spans="1:10" ht="75" customHeight="1" outlineLevel="1">
      <c r="A50" s="11">
        <v>3</v>
      </c>
      <c r="B50" s="11" t="s">
        <v>297</v>
      </c>
      <c r="C50" s="14" t="s">
        <v>298</v>
      </c>
      <c r="D50" s="11" t="s">
        <v>100</v>
      </c>
      <c r="E50" s="11">
        <v>509.01</v>
      </c>
      <c r="F50" s="11">
        <v>19.87</v>
      </c>
      <c r="G50" s="11">
        <v>12.8</v>
      </c>
      <c r="H50" s="15">
        <f t="shared" si="2"/>
        <v>10114.028700000001</v>
      </c>
      <c r="I50" s="21"/>
    </row>
    <row r="51" spans="1:10" ht="75" customHeight="1" outlineLevel="1">
      <c r="A51" s="11">
        <v>4</v>
      </c>
      <c r="B51" s="11" t="s">
        <v>297</v>
      </c>
      <c r="C51" s="14" t="s">
        <v>299</v>
      </c>
      <c r="D51" s="11" t="s">
        <v>100</v>
      </c>
      <c r="E51" s="11">
        <v>29.83</v>
      </c>
      <c r="F51" s="11">
        <v>15.8</v>
      </c>
      <c r="G51" s="11">
        <v>7.5</v>
      </c>
      <c r="H51" s="15">
        <f t="shared" si="2"/>
        <v>471.31400000000002</v>
      </c>
      <c r="I51" s="21"/>
    </row>
    <row r="52" spans="1:10" ht="93" customHeight="1" outlineLevel="1">
      <c r="A52" s="11">
        <v>5</v>
      </c>
      <c r="B52" s="11" t="s">
        <v>300</v>
      </c>
      <c r="C52" s="14" t="s">
        <v>337</v>
      </c>
      <c r="D52" s="11" t="s">
        <v>109</v>
      </c>
      <c r="E52" s="11">
        <v>25</v>
      </c>
      <c r="F52" s="11">
        <v>520</v>
      </c>
      <c r="G52" s="11">
        <v>470</v>
      </c>
      <c r="H52" s="15">
        <f t="shared" si="2"/>
        <v>13000</v>
      </c>
      <c r="I52" s="21"/>
    </row>
    <row r="53" spans="1:10" ht="54.95" customHeight="1" outlineLevel="1">
      <c r="A53" s="11">
        <v>6</v>
      </c>
      <c r="B53" s="11" t="s">
        <v>302</v>
      </c>
      <c r="C53" s="14" t="s">
        <v>338</v>
      </c>
      <c r="D53" s="11" t="s">
        <v>181</v>
      </c>
      <c r="E53" s="11">
        <v>4</v>
      </c>
      <c r="F53" s="11">
        <v>108.68</v>
      </c>
      <c r="G53" s="11">
        <v>70</v>
      </c>
      <c r="H53" s="15">
        <f t="shared" si="2"/>
        <v>434.72</v>
      </c>
      <c r="I53" s="21"/>
    </row>
    <row r="54" spans="1:10" ht="96.95" customHeight="1" outlineLevel="1">
      <c r="A54" s="11">
        <v>7</v>
      </c>
      <c r="B54" s="11" t="s">
        <v>304</v>
      </c>
      <c r="C54" s="14" t="s">
        <v>339</v>
      </c>
      <c r="D54" s="11" t="s">
        <v>100</v>
      </c>
      <c r="E54" s="11">
        <v>26.4</v>
      </c>
      <c r="F54" s="11">
        <v>25</v>
      </c>
      <c r="G54" s="11">
        <v>15</v>
      </c>
      <c r="H54" s="15">
        <f t="shared" si="2"/>
        <v>660</v>
      </c>
      <c r="I54" s="21"/>
    </row>
    <row r="55" spans="1:10" ht="71.099999999999994" customHeight="1" outlineLevel="1">
      <c r="A55" s="11">
        <v>8</v>
      </c>
      <c r="B55" s="11" t="s">
        <v>306</v>
      </c>
      <c r="C55" s="14" t="s">
        <v>340</v>
      </c>
      <c r="D55" s="11" t="s">
        <v>181</v>
      </c>
      <c r="E55" s="11">
        <v>4</v>
      </c>
      <c r="F55" s="11">
        <v>735</v>
      </c>
      <c r="G55" s="11">
        <v>361</v>
      </c>
      <c r="H55" s="15">
        <f t="shared" si="2"/>
        <v>2940</v>
      </c>
      <c r="I55" s="21"/>
    </row>
    <row r="56" spans="1:10" ht="92.1" customHeight="1" outlineLevel="1">
      <c r="A56" s="11">
        <v>9</v>
      </c>
      <c r="B56" s="11" t="s">
        <v>341</v>
      </c>
      <c r="C56" s="14" t="s">
        <v>342</v>
      </c>
      <c r="D56" s="11" t="s">
        <v>109</v>
      </c>
      <c r="E56" s="11">
        <v>20</v>
      </c>
      <c r="F56" s="11">
        <v>214.51</v>
      </c>
      <c r="G56" s="11">
        <v>111.1</v>
      </c>
      <c r="H56" s="15">
        <f t="shared" si="2"/>
        <v>4290.2</v>
      </c>
      <c r="I56" s="21"/>
    </row>
    <row r="57" spans="1:10" ht="92.1" customHeight="1" outlineLevel="1">
      <c r="A57" s="11">
        <v>10</v>
      </c>
      <c r="B57" s="11" t="s">
        <v>329</v>
      </c>
      <c r="C57" s="14" t="s">
        <v>343</v>
      </c>
      <c r="D57" s="11" t="s">
        <v>109</v>
      </c>
      <c r="E57" s="11">
        <v>12</v>
      </c>
      <c r="F57" s="11">
        <v>400</v>
      </c>
      <c r="G57" s="11">
        <v>320</v>
      </c>
      <c r="H57" s="15">
        <f t="shared" si="2"/>
        <v>4800</v>
      </c>
      <c r="I57" s="21"/>
    </row>
    <row r="58" spans="1:10" ht="92.1" customHeight="1" outlineLevel="1">
      <c r="A58" s="11">
        <v>11</v>
      </c>
      <c r="B58" s="11" t="s">
        <v>344</v>
      </c>
      <c r="C58" s="14" t="s">
        <v>345</v>
      </c>
      <c r="D58" s="11" t="s">
        <v>109</v>
      </c>
      <c r="E58" s="11">
        <v>2</v>
      </c>
      <c r="F58" s="11">
        <v>214.51</v>
      </c>
      <c r="G58" s="11">
        <v>111.1</v>
      </c>
      <c r="H58" s="15">
        <f t="shared" si="2"/>
        <v>429.02</v>
      </c>
      <c r="I58" s="21"/>
    </row>
    <row r="59" spans="1:10" ht="92.1" customHeight="1" outlineLevel="1">
      <c r="A59" s="11">
        <v>12</v>
      </c>
      <c r="B59" s="11" t="s">
        <v>346</v>
      </c>
      <c r="C59" s="14" t="s">
        <v>347</v>
      </c>
      <c r="D59" s="11" t="s">
        <v>109</v>
      </c>
      <c r="E59" s="11">
        <v>6</v>
      </c>
      <c r="F59" s="11">
        <v>93.8</v>
      </c>
      <c r="G59" s="11">
        <v>53</v>
      </c>
      <c r="H59" s="15">
        <f t="shared" si="2"/>
        <v>562.79999999999995</v>
      </c>
      <c r="I59" s="21"/>
    </row>
    <row r="60" spans="1:10" ht="54.95" customHeight="1" outlineLevel="1">
      <c r="A60" s="11">
        <v>13</v>
      </c>
      <c r="B60" s="11" t="s">
        <v>308</v>
      </c>
      <c r="C60" s="16" t="s">
        <v>309</v>
      </c>
      <c r="D60" s="11" t="s">
        <v>310</v>
      </c>
      <c r="E60" s="11">
        <v>48.49</v>
      </c>
      <c r="F60" s="11">
        <v>40</v>
      </c>
      <c r="G60" s="11"/>
      <c r="H60" s="15">
        <f t="shared" si="2"/>
        <v>1939.6</v>
      </c>
      <c r="I60" s="21"/>
      <c r="J60" s="2"/>
    </row>
    <row r="61" spans="1:10" ht="54.95" customHeight="1" outlineLevel="1">
      <c r="A61" s="11">
        <v>14</v>
      </c>
      <c r="B61" s="11" t="s">
        <v>311</v>
      </c>
      <c r="C61" s="16" t="s">
        <v>312</v>
      </c>
      <c r="D61" s="11" t="s">
        <v>310</v>
      </c>
      <c r="E61" s="11">
        <v>48.49</v>
      </c>
      <c r="F61" s="11">
        <v>30</v>
      </c>
      <c r="G61" s="11"/>
      <c r="H61" s="15">
        <f t="shared" si="2"/>
        <v>1454.7</v>
      </c>
      <c r="I61" s="21"/>
      <c r="J61" s="2"/>
    </row>
    <row r="62" spans="1:10" ht="27.95" customHeight="1" outlineLevel="1">
      <c r="A62" s="9" t="s">
        <v>313</v>
      </c>
      <c r="B62" s="17" t="s">
        <v>314</v>
      </c>
      <c r="C62" s="10"/>
      <c r="D62" s="11"/>
      <c r="E62" s="11"/>
      <c r="F62" s="11"/>
      <c r="G62" s="11"/>
      <c r="H62" s="15"/>
      <c r="I62" s="21"/>
    </row>
    <row r="63" spans="1:10" ht="78.95" customHeight="1" outlineLevel="1">
      <c r="A63" s="11">
        <v>1</v>
      </c>
      <c r="B63" s="11" t="s">
        <v>315</v>
      </c>
      <c r="C63" s="14" t="s">
        <v>316</v>
      </c>
      <c r="D63" s="11" t="s">
        <v>100</v>
      </c>
      <c r="E63" s="11">
        <v>20.420000000000002</v>
      </c>
      <c r="F63" s="11">
        <v>17.600000000000001</v>
      </c>
      <c r="G63" s="11">
        <v>8.68</v>
      </c>
      <c r="H63" s="15">
        <f t="shared" si="2"/>
        <v>359.392</v>
      </c>
      <c r="I63" s="21"/>
    </row>
    <row r="64" spans="1:10" ht="78.95" customHeight="1" outlineLevel="1">
      <c r="A64" s="11">
        <v>2</v>
      </c>
      <c r="B64" s="11" t="s">
        <v>315</v>
      </c>
      <c r="C64" s="14" t="s">
        <v>348</v>
      </c>
      <c r="D64" s="11" t="s">
        <v>100</v>
      </c>
      <c r="E64" s="11">
        <v>61.93</v>
      </c>
      <c r="F64" s="11">
        <v>33.61</v>
      </c>
      <c r="G64" s="11">
        <v>13.5</v>
      </c>
      <c r="H64" s="15">
        <f t="shared" si="2"/>
        <v>2081.4672999999998</v>
      </c>
      <c r="I64" s="21"/>
    </row>
    <row r="65" spans="1:10" ht="78.95" customHeight="1" outlineLevel="1">
      <c r="A65" s="11">
        <v>3</v>
      </c>
      <c r="B65" s="11" t="s">
        <v>315</v>
      </c>
      <c r="C65" s="14" t="s">
        <v>349</v>
      </c>
      <c r="D65" s="11" t="s">
        <v>100</v>
      </c>
      <c r="E65" s="11">
        <v>1.38</v>
      </c>
      <c r="F65" s="11">
        <v>42.5</v>
      </c>
      <c r="G65" s="11">
        <v>18</v>
      </c>
      <c r="H65" s="15">
        <f t="shared" si="2"/>
        <v>58.65</v>
      </c>
      <c r="I65" s="21"/>
    </row>
    <row r="66" spans="1:10" ht="78.95" customHeight="1" outlineLevel="1">
      <c r="A66" s="11">
        <v>4</v>
      </c>
      <c r="B66" s="11" t="s">
        <v>317</v>
      </c>
      <c r="C66" s="18" t="s">
        <v>350</v>
      </c>
      <c r="D66" s="11" t="s">
        <v>109</v>
      </c>
      <c r="E66" s="11">
        <v>1</v>
      </c>
      <c r="F66" s="11">
        <v>550</v>
      </c>
      <c r="G66" s="11">
        <v>250</v>
      </c>
      <c r="H66" s="15">
        <f t="shared" si="2"/>
        <v>550</v>
      </c>
      <c r="I66" s="21"/>
    </row>
    <row r="67" spans="1:10" ht="78.95" customHeight="1" outlineLevel="1">
      <c r="A67" s="11">
        <v>5</v>
      </c>
      <c r="B67" s="11" t="s">
        <v>317</v>
      </c>
      <c r="C67" s="18" t="s">
        <v>331</v>
      </c>
      <c r="D67" s="11" t="s">
        <v>109</v>
      </c>
      <c r="E67" s="11">
        <v>1</v>
      </c>
      <c r="F67" s="11">
        <v>550</v>
      </c>
      <c r="G67" s="11">
        <v>250</v>
      </c>
      <c r="H67" s="15">
        <f t="shared" si="2"/>
        <v>550</v>
      </c>
      <c r="I67" s="21"/>
    </row>
    <row r="68" spans="1:10" ht="54.95" customHeight="1" outlineLevel="1">
      <c r="A68" s="11">
        <v>6</v>
      </c>
      <c r="B68" s="11" t="s">
        <v>319</v>
      </c>
      <c r="C68" s="14" t="s">
        <v>320</v>
      </c>
      <c r="D68" s="11" t="s">
        <v>181</v>
      </c>
      <c r="E68" s="11">
        <v>3</v>
      </c>
      <c r="F68" s="11">
        <v>65</v>
      </c>
      <c r="G68" s="11">
        <v>38.5</v>
      </c>
      <c r="H68" s="15">
        <f t="shared" si="2"/>
        <v>195</v>
      </c>
      <c r="I68" s="21"/>
    </row>
    <row r="69" spans="1:10" ht="54.95" customHeight="1" outlineLevel="1">
      <c r="A69" s="11">
        <v>7</v>
      </c>
      <c r="B69" s="11" t="s">
        <v>321</v>
      </c>
      <c r="C69" s="14" t="s">
        <v>322</v>
      </c>
      <c r="D69" s="11" t="s">
        <v>100</v>
      </c>
      <c r="E69" s="11">
        <v>78.099999999999994</v>
      </c>
      <c r="F69" s="11">
        <v>21.8</v>
      </c>
      <c r="G69" s="11">
        <v>8.6</v>
      </c>
      <c r="H69" s="15">
        <f t="shared" si="2"/>
        <v>1702.58</v>
      </c>
      <c r="I69" s="21"/>
    </row>
    <row r="70" spans="1:10" ht="54.95" customHeight="1" outlineLevel="1">
      <c r="A70" s="11">
        <v>8</v>
      </c>
      <c r="B70" s="11" t="s">
        <v>321</v>
      </c>
      <c r="C70" s="14" t="s">
        <v>351</v>
      </c>
      <c r="D70" s="11" t="s">
        <v>100</v>
      </c>
      <c r="E70" s="11">
        <v>46.92</v>
      </c>
      <c r="F70" s="11">
        <v>44.5</v>
      </c>
      <c r="G70" s="11">
        <v>31.4</v>
      </c>
      <c r="H70" s="15">
        <f t="shared" si="2"/>
        <v>2087.94</v>
      </c>
      <c r="I70" s="21"/>
    </row>
    <row r="71" spans="1:10" ht="78.95" customHeight="1" outlineLevel="1">
      <c r="A71" s="11">
        <v>9</v>
      </c>
      <c r="B71" s="11" t="s">
        <v>317</v>
      </c>
      <c r="C71" s="18" t="s">
        <v>352</v>
      </c>
      <c r="D71" s="11" t="s">
        <v>109</v>
      </c>
      <c r="E71" s="11">
        <v>1</v>
      </c>
      <c r="F71" s="11">
        <v>550</v>
      </c>
      <c r="G71" s="11">
        <v>250</v>
      </c>
      <c r="H71" s="15">
        <f t="shared" si="2"/>
        <v>550</v>
      </c>
      <c r="I71" s="21"/>
    </row>
    <row r="72" spans="1:10" ht="54.95" customHeight="1" outlineLevel="1">
      <c r="A72" s="11">
        <v>10</v>
      </c>
      <c r="B72" s="11" t="s">
        <v>323</v>
      </c>
      <c r="C72" s="18" t="s">
        <v>332</v>
      </c>
      <c r="D72" s="11" t="s">
        <v>181</v>
      </c>
      <c r="E72" s="11">
        <v>9</v>
      </c>
      <c r="F72" s="11">
        <v>165</v>
      </c>
      <c r="G72" s="11">
        <v>70</v>
      </c>
      <c r="H72" s="15">
        <f t="shared" si="2"/>
        <v>1485</v>
      </c>
      <c r="I72" s="21"/>
    </row>
    <row r="73" spans="1:10" ht="54.95" customHeight="1" outlineLevel="1">
      <c r="A73" s="11">
        <v>11</v>
      </c>
      <c r="B73" s="11" t="s">
        <v>333</v>
      </c>
      <c r="C73" s="18" t="s">
        <v>334</v>
      </c>
      <c r="D73" s="11" t="s">
        <v>181</v>
      </c>
      <c r="E73" s="11">
        <v>10</v>
      </c>
      <c r="F73" s="11">
        <v>65</v>
      </c>
      <c r="G73" s="11">
        <v>25.5</v>
      </c>
      <c r="H73" s="15">
        <f t="shared" si="2"/>
        <v>650</v>
      </c>
      <c r="I73" s="21"/>
    </row>
    <row r="74" spans="1:10" ht="54.95" customHeight="1" outlineLevel="1">
      <c r="A74" s="11">
        <v>12</v>
      </c>
      <c r="B74" s="11" t="s">
        <v>308</v>
      </c>
      <c r="C74" s="16" t="s">
        <v>309</v>
      </c>
      <c r="D74" s="11" t="s">
        <v>310</v>
      </c>
      <c r="E74" s="11">
        <v>18.78</v>
      </c>
      <c r="F74" s="11">
        <v>40</v>
      </c>
      <c r="G74" s="11"/>
      <c r="H74" s="15">
        <f t="shared" si="2"/>
        <v>751.2</v>
      </c>
      <c r="I74" s="21"/>
      <c r="J74" s="2"/>
    </row>
    <row r="75" spans="1:10" ht="54.95" customHeight="1" outlineLevel="1">
      <c r="A75" s="11">
        <v>13</v>
      </c>
      <c r="B75" s="11" t="s">
        <v>311</v>
      </c>
      <c r="C75" s="16" t="s">
        <v>312</v>
      </c>
      <c r="D75" s="11" t="s">
        <v>310</v>
      </c>
      <c r="E75" s="11">
        <v>18.78</v>
      </c>
      <c r="F75" s="11">
        <v>30</v>
      </c>
      <c r="G75" s="11"/>
      <c r="H75" s="15">
        <f t="shared" si="2"/>
        <v>563.4</v>
      </c>
      <c r="I75" s="21"/>
      <c r="J75" s="2"/>
    </row>
    <row r="76" spans="1:10" ht="35.1" customHeight="1">
      <c r="A76" s="150" t="s">
        <v>353</v>
      </c>
      <c r="B76" s="150"/>
      <c r="C76" s="151"/>
      <c r="D76" s="150"/>
      <c r="E76" s="150"/>
      <c r="F76" s="4"/>
      <c r="G76" s="4"/>
      <c r="H76" s="15">
        <f>H4+H24+H46</f>
        <v>113122.52280000001</v>
      </c>
      <c r="I76" s="21"/>
    </row>
    <row r="77" spans="1:10" ht="69.95" customHeight="1">
      <c r="A77" s="152" t="s">
        <v>355</v>
      </c>
      <c r="B77" s="152"/>
      <c r="C77" s="152"/>
      <c r="D77" s="153"/>
      <c r="E77" s="153"/>
      <c r="F77" s="152"/>
      <c r="G77" s="152"/>
      <c r="H77" s="152"/>
      <c r="I77" s="152"/>
    </row>
    <row r="122" spans="3:5" ht="13.5">
      <c r="C122" s="25"/>
    </row>
    <row r="123" spans="3:5" ht="13.5">
      <c r="C123" s="25"/>
    </row>
    <row r="126" spans="3:5" ht="13.5">
      <c r="D126" s="26"/>
      <c r="E126" s="26"/>
    </row>
  </sheetData>
  <autoFilter ref="A3:J77">
    <extLst/>
  </autoFilter>
  <mergeCells count="17">
    <mergeCell ref="A1:I1"/>
    <mergeCell ref="F2:G2"/>
    <mergeCell ref="B4:C4"/>
    <mergeCell ref="B5:C5"/>
    <mergeCell ref="B24:C24"/>
    <mergeCell ref="A2:A3"/>
    <mergeCell ref="B2:B3"/>
    <mergeCell ref="C2:C3"/>
    <mergeCell ref="D2:D3"/>
    <mergeCell ref="E2:E3"/>
    <mergeCell ref="H2:H3"/>
    <mergeCell ref="I2:I3"/>
    <mergeCell ref="B25:C25"/>
    <mergeCell ref="B46:C46"/>
    <mergeCell ref="B47:C47"/>
    <mergeCell ref="A76:E76"/>
    <mergeCell ref="A77:I77"/>
  </mergeCells>
  <phoneticPr fontId="26" type="noConversion"/>
  <printOptions horizontalCentered="1"/>
  <pageMargins left="0.116416666666667" right="0.116416666666667" top="0.59375" bottom="0" header="0.59375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报价汇总表</vt:lpstr>
      <vt:lpstr>苗木表</vt:lpstr>
      <vt:lpstr>土建类</vt:lpstr>
      <vt:lpstr>安装类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2020-06-23T06:56:00Z</dcterms:created>
  <dcterms:modified xsi:type="dcterms:W3CDTF">2021-04-16T08:44:22Z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  <property fmtid="{D5CDD505-2E9C-101B-9397-08002B2CF9AE}" pid="4" name="ICV">
    <vt:lpwstr>4574BC8873FE48F9A1FAF7C182B832EE</vt:lpwstr>
  </property>
</Properties>
</file>