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设计变更汇总表" sheetId="7" r:id="rId1"/>
    <sheet name="土建" sheetId="1" r:id="rId2"/>
    <sheet name="绿化苗木" sheetId="6" r:id="rId3"/>
  </sheets>
  <definedNames>
    <definedName name="_xlnm._FilterDatabase" localSheetId="1" hidden="1">土建!$A$3:$J$10</definedName>
    <definedName name="_xlnm._FilterDatabase" localSheetId="2" hidden="1">绿化苗木!$A$1:$K$38</definedName>
  </definedNames>
  <calcPr calcId="144525"/>
</workbook>
</file>

<file path=xl/sharedStrings.xml><?xml version="1.0" encoding="utf-8"?>
<sst xmlns="http://schemas.openxmlformats.org/spreadsheetml/2006/main" count="133" uniqueCount="98">
  <si>
    <t>设计汇总表</t>
  </si>
  <si>
    <t>序号</t>
  </si>
  <si>
    <t>项目</t>
  </si>
  <si>
    <t>金额</t>
  </si>
  <si>
    <t>备注</t>
  </si>
  <si>
    <t>土建变更</t>
  </si>
  <si>
    <t>合计</t>
  </si>
  <si>
    <t>硬质景观变更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</si>
  <si>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</si>
  <si>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</si>
  <si>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</si>
  <si>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</si>
  <si>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</si>
  <si>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</si>
  <si>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</si>
  <si>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主要材料品牌</t>
  </si>
  <si>
    <t>其中：主材</t>
  </si>
  <si>
    <t>铺装</t>
  </si>
  <si>
    <t>一</t>
  </si>
  <si>
    <t>人行道路</t>
  </si>
  <si>
    <t>pc砖</t>
  </si>
  <si>
    <t>16厚900*300仿芝麻灰荔枝面石英砖变更成600*300</t>
  </si>
  <si>
    <t>m2</t>
  </si>
  <si>
    <t>道牙</t>
  </si>
  <si>
    <t>1.路沿石600*150*170改为1000*140*250</t>
  </si>
  <si>
    <t>m</t>
  </si>
  <si>
    <t>雨篦子</t>
  </si>
  <si>
    <t>1.雨篦子50厚改为40厚</t>
  </si>
  <si>
    <t>座</t>
  </si>
  <si>
    <t>合    计</t>
  </si>
  <si>
    <t>乔木配置表</t>
  </si>
  <si>
    <t>名称</t>
  </si>
  <si>
    <t>规格</t>
  </si>
  <si>
    <t>数量</t>
  </si>
  <si>
    <t>单
位</t>
  </si>
  <si>
    <t>单价（元）</t>
  </si>
  <si>
    <t>综合（元）</t>
  </si>
  <si>
    <t>胸径(cm)</t>
  </si>
  <si>
    <t>树高(m)</t>
  </si>
  <si>
    <t>冠径(m)</t>
  </si>
  <si>
    <t>分支点（m）</t>
  </si>
  <si>
    <t>减少乔木</t>
  </si>
  <si>
    <t>红枫AT</t>
  </si>
  <si>
    <t>基径15</t>
  </si>
  <si>
    <t>3.7</t>
  </si>
  <si>
    <t>3.5</t>
  </si>
  <si>
    <t>株</t>
  </si>
  <si>
    <t>水杉MG-A</t>
  </si>
  <si>
    <t>18</t>
  </si>
  <si>
    <t>10</t>
  </si>
  <si>
    <t>水杉MG-B</t>
  </si>
  <si>
    <t>15</t>
  </si>
  <si>
    <t>9</t>
  </si>
  <si>
    <t>3</t>
  </si>
  <si>
    <t>1</t>
  </si>
  <si>
    <t>增加乔木</t>
  </si>
  <si>
    <t>大叶女贞LA-A</t>
  </si>
  <si>
    <t>5.3</t>
  </si>
  <si>
    <t>4</t>
  </si>
  <si>
    <t>1.8</t>
  </si>
  <si>
    <t>国槐SL-A</t>
  </si>
  <si>
    <t>30</t>
  </si>
  <si>
    <t>5.5</t>
  </si>
  <si>
    <t>2.5</t>
  </si>
  <si>
    <t>碧桃PP</t>
  </si>
  <si>
    <t>基径12</t>
  </si>
  <si>
    <t>红叶李PE-B</t>
  </si>
  <si>
    <r>
      <rPr>
        <sz val="10"/>
        <color theme="1"/>
        <rFont val="宋体"/>
        <charset val="134"/>
      </rPr>
      <t>基径1</t>
    </r>
    <r>
      <rPr>
        <sz val="10"/>
        <color theme="1"/>
        <rFont val="宋体"/>
        <charset val="134"/>
      </rPr>
      <t>2</t>
    </r>
  </si>
  <si>
    <t>0.8</t>
  </si>
  <si>
    <t>低分枝红叶李PE</t>
  </si>
  <si>
    <t>基径18-20</t>
  </si>
  <si>
    <t>0.6</t>
  </si>
  <si>
    <t>山杏AS-L-A</t>
  </si>
  <si>
    <t>基径20</t>
  </si>
  <si>
    <t>增加植被</t>
  </si>
  <si>
    <t>金森女贞</t>
  </si>
  <si>
    <t>㎡</t>
  </si>
  <si>
    <t>紫叶小檗</t>
  </si>
  <si>
    <t>草坪</t>
  </si>
  <si>
    <t>小叶黄杨</t>
  </si>
  <si>
    <t>海桐球HT</t>
  </si>
  <si>
    <t>红叶石楠球HS</t>
  </si>
  <si>
    <t>金叶女贞球JY</t>
  </si>
  <si>
    <t>减少植被</t>
  </si>
  <si>
    <t>大叶黄杨</t>
  </si>
  <si>
    <t>美人蕉</t>
  </si>
  <si>
    <t>晨光芒</t>
  </si>
  <si>
    <t>细叶芒</t>
  </si>
  <si>
    <t>红叶石楠B</t>
  </si>
  <si>
    <t>绣球</t>
  </si>
  <si>
    <t>紫叶狼尾草</t>
  </si>
  <si>
    <t>花叶玉簪</t>
  </si>
  <si>
    <t>小兔子狼尾草</t>
  </si>
  <si>
    <t>毛鹃</t>
  </si>
  <si>
    <t>佛甲草</t>
  </si>
  <si>
    <t>墨西哥鼠尾草</t>
  </si>
  <si>
    <t>蓝紫色时令花卉</t>
  </si>
  <si>
    <t>丛生紫丁香球SO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</si>
</sst>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</numFmts>
  <fonts count="41">
    <font>
      <sz val="10"/>
      <name val="Arial"/>
      <charset val="1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8"/>
      <name val="宋体"/>
      <charset val="134"/>
    </font>
    <font>
      <sz val="8"/>
      <name val="Arial"/>
      <charset val="134"/>
    </font>
    <font>
      <sz val="16"/>
      <name val="宋体"/>
      <charset val="1"/>
    </font>
    <font>
      <sz val="16"/>
      <name val="Arial"/>
      <charset val="1"/>
    </font>
    <font>
      <sz val="10"/>
      <name val="宋体"/>
      <charset val="1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7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23" borderId="5" applyNumberFormat="0" applyAlignment="0" applyProtection="0">
      <alignment vertical="center"/>
    </xf>
    <xf numFmtId="0" fontId="37" fillId="24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0" borderId="0"/>
    <xf numFmtId="0" fontId="33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center" vertical="center"/>
    </xf>
    <xf numFmtId="0" fontId="3" fillId="0" borderId="2" xfId="54" applyNumberFormat="1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38" applyFont="1" applyFill="1" applyBorder="1" applyAlignment="1">
      <alignment vertical="center"/>
    </xf>
    <xf numFmtId="0" fontId="3" fillId="0" borderId="2" xfId="38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right" vertical="center" wrapText="1"/>
    </xf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2" borderId="4" xfId="52" applyFont="1" applyFill="1" applyBorder="1" applyAlignment="1">
      <alignment horizontal="righ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凯德·风尚三期景观工程植物造价估算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Normal" xfId="52"/>
    <cellStyle name="常规 2" xfId="53"/>
    <cellStyle name="常规 3" xfId="54"/>
    <cellStyle name="常规 5" xfId="5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H9" sqref="H9"/>
    </sheetView>
  </sheetViews>
  <sheetFormatPr defaultColWidth="9.14285714285714" defaultRowHeight="12.75" outlineLevelRow="5" outlineLevelCol="4"/>
  <cols>
    <col min="1" max="1" width="9.14285714285714" style="40"/>
    <col min="2" max="2" width="21.8571428571429" customWidth="1"/>
    <col min="3" max="5" width="17.1428571428571" customWidth="1"/>
  </cols>
  <sheetData>
    <row r="1" ht="57" customHeight="1" spans="1:5">
      <c r="A1" s="41" t="s">
        <v>0</v>
      </c>
      <c r="B1" s="42"/>
      <c r="C1" s="42"/>
      <c r="D1" s="42"/>
      <c r="E1" s="42"/>
    </row>
    <row r="2" s="40" customFormat="1" ht="34" customHeight="1" spans="1:5">
      <c r="A2" s="43" t="s">
        <v>1</v>
      </c>
      <c r="B2" s="43" t="s">
        <v>2</v>
      </c>
      <c r="C2" s="43" t="s">
        <v>3</v>
      </c>
      <c r="D2" s="43" t="s">
        <v>4</v>
      </c>
      <c r="E2" s="44"/>
    </row>
    <row r="3" ht="30" customHeight="1" spans="1:5">
      <c r="A3" s="44">
        <v>1</v>
      </c>
      <c r="B3" s="45" t="s">
        <v>5</v>
      </c>
      <c r="C3" s="46">
        <f>土建!H10</f>
        <v>-1927.3088</v>
      </c>
      <c r="D3" s="47"/>
      <c r="E3" s="47"/>
    </row>
    <row r="4" ht="30" customHeight="1" spans="1:5">
      <c r="A4" s="44">
        <v>2</v>
      </c>
      <c r="B4" s="48" t="str">
        <f>绿化苗木!A1</f>
        <v>乔木配置表</v>
      </c>
      <c r="C4" s="48">
        <f>绿化苗木!J38</f>
        <v>-44862.18688</v>
      </c>
      <c r="D4" s="47"/>
      <c r="E4" s="47"/>
    </row>
    <row r="5" ht="30" customHeight="1" spans="1:5">
      <c r="A5" s="44">
        <v>3</v>
      </c>
      <c r="B5" s="45" t="s">
        <v>6</v>
      </c>
      <c r="C5" s="48">
        <f>C3+C4</f>
        <v>-46789.49568</v>
      </c>
      <c r="D5" s="47"/>
      <c r="E5" s="47"/>
    </row>
    <row r="6" ht="30" customHeight="1" spans="1:5">
      <c r="A6" s="44"/>
      <c r="B6" s="47"/>
      <c r="C6" s="47"/>
      <c r="D6" s="47"/>
      <c r="E6" s="47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4" topLeftCell="A5" activePane="bottomLeft" state="frozen"/>
      <selection/>
      <selection pane="bottomLeft" activeCell="D15" sqref="D15"/>
    </sheetView>
  </sheetViews>
  <sheetFormatPr defaultColWidth="9.14285714285714" defaultRowHeight="12.75"/>
  <cols>
    <col min="1" max="1" width="4.85714285714286" style="19" customWidth="1"/>
    <col min="2" max="2" width="13" style="19" customWidth="1"/>
    <col min="3" max="3" width="33.7142857142857" style="19" customWidth="1"/>
    <col min="4" max="4" width="5.57142857142857" style="19" customWidth="1"/>
    <col min="5" max="5" width="9.71428571428571" style="19" customWidth="1"/>
    <col min="6" max="6" width="14.7142857142857" style="19" customWidth="1"/>
    <col min="7" max="7" width="18.2857142857143" style="19" customWidth="1"/>
    <col min="8" max="8" width="14.7142857142857" style="20" customWidth="1"/>
    <col min="9" max="9" width="9.85714285714286" style="19" customWidth="1"/>
    <col min="10" max="10" width="13.2857142857143" style="19" customWidth="1"/>
    <col min="11" max="16384" width="9.14285714285714" style="19"/>
  </cols>
  <sheetData>
    <row r="1" ht="30" customHeight="1" spans="1:10">
      <c r="A1" s="21" t="s">
        <v>7</v>
      </c>
      <c r="B1" s="21"/>
      <c r="C1" s="21"/>
      <c r="D1" s="21"/>
      <c r="E1" s="21"/>
      <c r="F1" s="21"/>
      <c r="G1" s="21"/>
      <c r="H1" s="22"/>
      <c r="I1" s="21"/>
      <c r="J1" s="21"/>
    </row>
    <row r="2" ht="14.25" customHeight="1" spans="1:10">
      <c r="A2" s="23" t="s">
        <v>1</v>
      </c>
      <c r="B2" s="23" t="s">
        <v>8</v>
      </c>
      <c r="C2" s="23" t="s">
        <v>9</v>
      </c>
      <c r="D2" s="23" t="s">
        <v>10</v>
      </c>
      <c r="E2" s="23" t="s">
        <v>11</v>
      </c>
      <c r="F2" s="23" t="s">
        <v>12</v>
      </c>
      <c r="G2" s="23"/>
      <c r="H2" s="24"/>
      <c r="I2" s="23"/>
      <c r="J2" s="23"/>
    </row>
    <row r="3" ht="15.6" customHeight="1" spans="1:10">
      <c r="A3" s="23"/>
      <c r="B3" s="23"/>
      <c r="C3" s="23"/>
      <c r="D3" s="23"/>
      <c r="E3" s="23"/>
      <c r="F3" s="25" t="s">
        <v>13</v>
      </c>
      <c r="G3" s="25"/>
      <c r="H3" s="24" t="s">
        <v>14</v>
      </c>
      <c r="I3" s="23" t="s">
        <v>4</v>
      </c>
      <c r="J3" s="23" t="s">
        <v>15</v>
      </c>
    </row>
    <row r="4" ht="15.6" customHeight="1" spans="1:10">
      <c r="A4" s="23"/>
      <c r="B4" s="23"/>
      <c r="C4" s="23"/>
      <c r="D4" s="23"/>
      <c r="E4" s="23"/>
      <c r="F4" s="25"/>
      <c r="G4" s="25" t="s">
        <v>16</v>
      </c>
      <c r="H4" s="24"/>
      <c r="I4" s="23"/>
      <c r="J4" s="23"/>
    </row>
    <row r="5" ht="22.7" customHeight="1" spans="1:10">
      <c r="A5" s="26"/>
      <c r="B5" s="27" t="s">
        <v>17</v>
      </c>
      <c r="C5" s="27"/>
      <c r="D5" s="26"/>
      <c r="E5" s="26"/>
      <c r="F5" s="28"/>
      <c r="G5" s="29"/>
      <c r="H5" s="30"/>
      <c r="I5" s="26"/>
      <c r="J5" s="38"/>
    </row>
    <row r="6" ht="22.7" customHeight="1" spans="1:10">
      <c r="A6" s="26" t="s">
        <v>18</v>
      </c>
      <c r="B6" s="27" t="s">
        <v>19</v>
      </c>
      <c r="C6" s="27"/>
      <c r="D6" s="26"/>
      <c r="E6" s="26"/>
      <c r="F6" s="28"/>
      <c r="G6" s="29"/>
      <c r="H6" s="30"/>
      <c r="I6" s="26"/>
      <c r="J6" s="38"/>
    </row>
    <row r="7" ht="42.2" customHeight="1" spans="1:10">
      <c r="A7" s="26">
        <v>1</v>
      </c>
      <c r="B7" s="27" t="s">
        <v>20</v>
      </c>
      <c r="C7" s="27" t="s">
        <v>21</v>
      </c>
      <c r="D7" s="26" t="s">
        <v>22</v>
      </c>
      <c r="E7" s="26">
        <f>(469.51+273.11-2.25*16)</f>
        <v>706.62</v>
      </c>
      <c r="F7" s="28">
        <f>-2*1.12</f>
        <v>-2.24</v>
      </c>
      <c r="G7" s="29"/>
      <c r="H7" s="30">
        <f>E7*F7</f>
        <v>-1582.8288</v>
      </c>
      <c r="I7" s="38"/>
      <c r="J7" s="38"/>
    </row>
    <row r="8" ht="69" customHeight="1" spans="1:10">
      <c r="A8" s="26">
        <v>2</v>
      </c>
      <c r="B8" s="27" t="s">
        <v>23</v>
      </c>
      <c r="C8" s="27" t="s">
        <v>24</v>
      </c>
      <c r="D8" s="26" t="s">
        <v>25</v>
      </c>
      <c r="E8" s="26">
        <v>430</v>
      </c>
      <c r="F8" s="28">
        <f>1</f>
        <v>1</v>
      </c>
      <c r="G8" s="29"/>
      <c r="H8" s="30">
        <f>E8*F8</f>
        <v>430</v>
      </c>
      <c r="I8" s="38"/>
      <c r="J8" s="38"/>
    </row>
    <row r="9" ht="69" customHeight="1" spans="1:10">
      <c r="A9" s="31">
        <v>3</v>
      </c>
      <c r="B9" s="32" t="s">
        <v>26</v>
      </c>
      <c r="C9" s="32" t="s">
        <v>27</v>
      </c>
      <c r="D9" s="33" t="s">
        <v>28</v>
      </c>
      <c r="E9" s="33">
        <v>21</v>
      </c>
      <c r="F9" s="34">
        <f>-184.4/0.5*0.1</f>
        <v>-36.88</v>
      </c>
      <c r="G9" s="35"/>
      <c r="H9" s="35">
        <f>E9*F9</f>
        <v>-774.48</v>
      </c>
      <c r="I9" s="39"/>
      <c r="J9" s="38"/>
    </row>
    <row r="10" ht="19.9" customHeight="1" spans="1:10">
      <c r="A10" s="36" t="s">
        <v>29</v>
      </c>
      <c r="B10" s="36"/>
      <c r="C10" s="36"/>
      <c r="D10" s="36"/>
      <c r="E10" s="36"/>
      <c r="F10" s="36"/>
      <c r="G10" s="36"/>
      <c r="H10" s="37">
        <f>SUM(H5:H9)</f>
        <v>-1927.3088</v>
      </c>
      <c r="I10" s="38"/>
      <c r="J10" s="38"/>
    </row>
  </sheetData>
  <autoFilter ref="A3:J10">
    <extLst/>
  </autoFilter>
  <mergeCells count="14">
    <mergeCell ref="A1:J1"/>
    <mergeCell ref="F2:J2"/>
    <mergeCell ref="F3:G3"/>
    <mergeCell ref="B5:C5"/>
    <mergeCell ref="B6:C6"/>
    <mergeCell ref="A10:G10"/>
    <mergeCell ref="A2:A4"/>
    <mergeCell ref="B2:B4"/>
    <mergeCell ref="C2:C4"/>
    <mergeCell ref="D2:D4"/>
    <mergeCell ref="E2:E4"/>
    <mergeCell ref="H3:H4"/>
    <mergeCell ref="I3:I4"/>
    <mergeCell ref="J3:J4"/>
  </mergeCells>
  <pageMargins left="0.78740157480315" right="0.196850393700787" top="0.78740157480315" bottom="0.393700787401575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85" zoomScaleNormal="85" topLeftCell="A31" workbookViewId="0">
      <selection activeCell="K38" sqref="K38"/>
    </sheetView>
  </sheetViews>
  <sheetFormatPr defaultColWidth="10.2857142857143" defaultRowHeight="13.5"/>
  <cols>
    <col min="1" max="1" width="4.57142857142857" style="1" customWidth="1"/>
    <col min="2" max="2" width="15.7142857142857" style="1" customWidth="1"/>
    <col min="3" max="3" width="35.4285714285714" style="1" customWidth="1"/>
    <col min="4" max="4" width="10.4285714285714" style="1" customWidth="1"/>
    <col min="5" max="5" width="9.85714285714286" style="1" customWidth="1"/>
    <col min="6" max="6" width="12.1428571428571" style="1" customWidth="1"/>
    <col min="7" max="8" width="11.2857142857143" style="1" customWidth="1"/>
    <col min="9" max="9" width="11.1428571428571" style="1" customWidth="1"/>
    <col min="10" max="10" width="14.4285714285714" style="1" customWidth="1"/>
    <col min="11" max="11" width="34.2857142857143" style="2" customWidth="1"/>
    <col min="12" max="16384" width="10.2857142857143" style="1"/>
  </cols>
  <sheetData>
    <row r="1" ht="33" customHeight="1" spans="1:11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1</v>
      </c>
      <c r="B2" s="4" t="s">
        <v>31</v>
      </c>
      <c r="C2" s="5" t="s">
        <v>32</v>
      </c>
      <c r="D2" s="5"/>
      <c r="E2" s="5"/>
      <c r="F2" s="5"/>
      <c r="G2" s="6" t="s">
        <v>33</v>
      </c>
      <c r="H2" s="6" t="s">
        <v>34</v>
      </c>
      <c r="I2" s="6" t="s">
        <v>35</v>
      </c>
      <c r="J2" s="6" t="s">
        <v>36</v>
      </c>
      <c r="K2" s="16" t="s">
        <v>4</v>
      </c>
    </row>
    <row r="3" ht="25.5" customHeight="1" spans="1:11">
      <c r="A3" s="4"/>
      <c r="B3" s="4"/>
      <c r="C3" s="7" t="s">
        <v>37</v>
      </c>
      <c r="D3" s="7" t="s">
        <v>38</v>
      </c>
      <c r="E3" s="7" t="s">
        <v>39</v>
      </c>
      <c r="F3" s="5" t="s">
        <v>40</v>
      </c>
      <c r="G3" s="6"/>
      <c r="H3" s="6"/>
      <c r="I3" s="6"/>
      <c r="J3" s="6"/>
      <c r="K3" s="16"/>
    </row>
    <row r="4" ht="25.5" customHeight="1" spans="1:11">
      <c r="A4" s="4"/>
      <c r="B4" s="4"/>
      <c r="C4" s="7" t="s">
        <v>41</v>
      </c>
      <c r="D4" s="7"/>
      <c r="E4" s="7"/>
      <c r="F4" s="5"/>
      <c r="G4" s="6"/>
      <c r="H4" s="6"/>
      <c r="I4" s="6"/>
      <c r="J4" s="6"/>
      <c r="K4" s="16"/>
    </row>
    <row r="5" ht="25.5" customHeight="1" spans="1:11">
      <c r="A5" s="8">
        <v>1</v>
      </c>
      <c r="B5" s="9" t="s">
        <v>42</v>
      </c>
      <c r="C5" s="10" t="s">
        <v>43</v>
      </c>
      <c r="D5" s="10" t="s">
        <v>44</v>
      </c>
      <c r="E5" s="10" t="s">
        <v>45</v>
      </c>
      <c r="F5" s="11">
        <v>0.6</v>
      </c>
      <c r="G5" s="8">
        <v>-3</v>
      </c>
      <c r="H5" s="8" t="s">
        <v>46</v>
      </c>
      <c r="I5" s="17">
        <f>2140.9*1.12</f>
        <v>2397.808</v>
      </c>
      <c r="J5" s="6">
        <f>G5*I5</f>
        <v>-7193.424</v>
      </c>
      <c r="K5" s="16"/>
    </row>
    <row r="6" ht="25.5" customHeight="1" spans="1:11">
      <c r="A6" s="8">
        <v>2</v>
      </c>
      <c r="B6" s="9" t="s">
        <v>47</v>
      </c>
      <c r="C6" s="10" t="s">
        <v>48</v>
      </c>
      <c r="D6" s="10" t="s">
        <v>49</v>
      </c>
      <c r="E6" s="10" t="s">
        <v>45</v>
      </c>
      <c r="F6" s="11">
        <v>1</v>
      </c>
      <c r="G6" s="8">
        <v>-6</v>
      </c>
      <c r="H6" s="8" t="s">
        <v>46</v>
      </c>
      <c r="I6" s="17">
        <f>2140.9*1.12</f>
        <v>2397.808</v>
      </c>
      <c r="J6" s="6">
        <f t="shared" ref="J6:J14" si="0">G6*I6</f>
        <v>-14386.848</v>
      </c>
      <c r="K6" s="16"/>
    </row>
    <row r="7" ht="25.5" customHeight="1" spans="1:11">
      <c r="A7" s="8">
        <v>3</v>
      </c>
      <c r="B7" s="9" t="s">
        <v>50</v>
      </c>
      <c r="C7" s="10" t="s">
        <v>51</v>
      </c>
      <c r="D7" s="10" t="s">
        <v>52</v>
      </c>
      <c r="E7" s="10" t="s">
        <v>53</v>
      </c>
      <c r="F7" s="10" t="s">
        <v>54</v>
      </c>
      <c r="G7" s="8">
        <v>-19</v>
      </c>
      <c r="H7" s="8" t="s">
        <v>46</v>
      </c>
      <c r="I7" s="17">
        <f>2040.9*1.12</f>
        <v>2285.808</v>
      </c>
      <c r="J7" s="6">
        <f t="shared" si="0"/>
        <v>-43430.352</v>
      </c>
      <c r="K7" s="16"/>
    </row>
    <row r="8" ht="25.5" customHeight="1" spans="1:11">
      <c r="A8" s="4"/>
      <c r="B8" s="4"/>
      <c r="C8" s="7" t="s">
        <v>55</v>
      </c>
      <c r="D8" s="7"/>
      <c r="E8" s="7"/>
      <c r="F8" s="5"/>
      <c r="G8" s="6"/>
      <c r="H8" s="6"/>
      <c r="I8" s="6"/>
      <c r="J8" s="6">
        <f t="shared" si="0"/>
        <v>0</v>
      </c>
      <c r="K8" s="16"/>
    </row>
    <row r="9" ht="25.5" customHeight="1" spans="1:11">
      <c r="A9" s="8">
        <v>1</v>
      </c>
      <c r="B9" s="9" t="s">
        <v>56</v>
      </c>
      <c r="C9" s="10" t="s">
        <v>48</v>
      </c>
      <c r="D9" s="10" t="s">
        <v>57</v>
      </c>
      <c r="E9" s="10" t="s">
        <v>58</v>
      </c>
      <c r="F9" s="10" t="s">
        <v>59</v>
      </c>
      <c r="G9" s="8">
        <v>17</v>
      </c>
      <c r="H9" s="8" t="s">
        <v>46</v>
      </c>
      <c r="I9" s="17">
        <f>1640.9*1.12</f>
        <v>1837.808</v>
      </c>
      <c r="J9" s="6">
        <f t="shared" si="0"/>
        <v>31242.736</v>
      </c>
      <c r="K9" s="16"/>
    </row>
    <row r="10" ht="25.5" customHeight="1" spans="1:11">
      <c r="A10" s="8">
        <v>2</v>
      </c>
      <c r="B10" s="9" t="s">
        <v>60</v>
      </c>
      <c r="C10" s="10" t="s">
        <v>61</v>
      </c>
      <c r="D10" s="10" t="s">
        <v>49</v>
      </c>
      <c r="E10" s="10" t="s">
        <v>62</v>
      </c>
      <c r="F10" s="10" t="s">
        <v>63</v>
      </c>
      <c r="G10" s="8">
        <v>1</v>
      </c>
      <c r="H10" s="8" t="s">
        <v>46</v>
      </c>
      <c r="I10" s="17">
        <f>3140.9*1.12</f>
        <v>3517.808</v>
      </c>
      <c r="J10" s="6">
        <f t="shared" si="0"/>
        <v>3517.808</v>
      </c>
      <c r="K10" s="16"/>
    </row>
    <row r="11" ht="25.5" customHeight="1" spans="1:11">
      <c r="A11" s="8">
        <v>3</v>
      </c>
      <c r="B11" s="9" t="s">
        <v>64</v>
      </c>
      <c r="C11" s="10" t="s">
        <v>65</v>
      </c>
      <c r="D11" s="11">
        <v>3</v>
      </c>
      <c r="E11" s="11">
        <v>3</v>
      </c>
      <c r="F11" s="11">
        <v>0.5</v>
      </c>
      <c r="G11" s="8">
        <v>5</v>
      </c>
      <c r="H11" s="8" t="s">
        <v>46</v>
      </c>
      <c r="I11" s="17">
        <f>660.9*1.12</f>
        <v>740.208</v>
      </c>
      <c r="J11" s="6">
        <f t="shared" si="0"/>
        <v>3701.04</v>
      </c>
      <c r="K11" s="16"/>
    </row>
    <row r="12" ht="25.5" customHeight="1" spans="1:11">
      <c r="A12" s="8">
        <v>4</v>
      </c>
      <c r="B12" s="9" t="s">
        <v>66</v>
      </c>
      <c r="C12" s="10" t="s">
        <v>67</v>
      </c>
      <c r="D12" s="11">
        <v>3</v>
      </c>
      <c r="E12" s="11">
        <v>2.8</v>
      </c>
      <c r="F12" s="10" t="s">
        <v>68</v>
      </c>
      <c r="G12" s="8">
        <v>11</v>
      </c>
      <c r="H12" s="8" t="s">
        <v>46</v>
      </c>
      <c r="I12" s="6">
        <v>1250</v>
      </c>
      <c r="J12" s="6">
        <f t="shared" si="0"/>
        <v>13750</v>
      </c>
      <c r="K12" s="16"/>
    </row>
    <row r="13" ht="25.5" customHeight="1" spans="1:11">
      <c r="A13" s="8">
        <v>5</v>
      </c>
      <c r="B13" s="9" t="s">
        <v>69</v>
      </c>
      <c r="C13" s="10" t="s">
        <v>70</v>
      </c>
      <c r="D13" s="11">
        <v>4.5</v>
      </c>
      <c r="E13" s="11">
        <v>4</v>
      </c>
      <c r="F13" s="10" t="s">
        <v>71</v>
      </c>
      <c r="G13" s="8">
        <v>1</v>
      </c>
      <c r="H13" s="8" t="s">
        <v>46</v>
      </c>
      <c r="I13" s="17">
        <f>1340.9*1.12</f>
        <v>1501.808</v>
      </c>
      <c r="J13" s="6">
        <f t="shared" si="0"/>
        <v>1501.808</v>
      </c>
      <c r="K13" s="16"/>
    </row>
    <row r="14" ht="25.5" customHeight="1" spans="1:11">
      <c r="A14" s="8">
        <v>6</v>
      </c>
      <c r="B14" s="9" t="s">
        <v>72</v>
      </c>
      <c r="C14" s="10" t="s">
        <v>73</v>
      </c>
      <c r="D14" s="11">
        <v>5</v>
      </c>
      <c r="E14" s="11">
        <v>4.5</v>
      </c>
      <c r="F14" s="11">
        <v>0.3</v>
      </c>
      <c r="G14" s="8">
        <v>2</v>
      </c>
      <c r="H14" s="8" t="s">
        <v>46</v>
      </c>
      <c r="I14" s="17">
        <f>1340.9*1.12</f>
        <v>1501.808</v>
      </c>
      <c r="J14" s="6">
        <f t="shared" si="0"/>
        <v>3003.616</v>
      </c>
      <c r="K14" s="16"/>
    </row>
    <row r="15" ht="25.5" customHeight="1" spans="1:11">
      <c r="A15" s="8"/>
      <c r="B15" s="9"/>
      <c r="C15" s="10" t="s">
        <v>74</v>
      </c>
      <c r="D15" s="11"/>
      <c r="E15" s="11"/>
      <c r="F15" s="11"/>
      <c r="G15" s="8"/>
      <c r="H15" s="8"/>
      <c r="I15" s="17"/>
      <c r="J15" s="6"/>
      <c r="K15" s="16"/>
    </row>
    <row r="16" ht="25.5" customHeight="1" spans="1:11">
      <c r="A16" s="4">
        <v>1</v>
      </c>
      <c r="B16" s="12" t="s">
        <v>75</v>
      </c>
      <c r="C16" s="13">
        <v>0.4</v>
      </c>
      <c r="D16" s="13">
        <v>0.3</v>
      </c>
      <c r="E16" s="8"/>
      <c r="F16" s="13"/>
      <c r="G16" s="8">
        <v>211</v>
      </c>
      <c r="H16" s="13" t="s">
        <v>76</v>
      </c>
      <c r="I16" s="18">
        <f>108*1.12*1.2</f>
        <v>145.152</v>
      </c>
      <c r="J16" s="6">
        <f>G16*I16</f>
        <v>30627.072</v>
      </c>
      <c r="K16" s="16"/>
    </row>
    <row r="17" ht="25.5" customHeight="1" spans="1:11">
      <c r="A17" s="4">
        <v>2</v>
      </c>
      <c r="B17" s="12" t="s">
        <v>77</v>
      </c>
      <c r="C17" s="13">
        <v>0.4</v>
      </c>
      <c r="D17" s="13">
        <v>0.3</v>
      </c>
      <c r="E17" s="8"/>
      <c r="F17" s="13"/>
      <c r="G17" s="8">
        <v>33</v>
      </c>
      <c r="H17" s="13" t="s">
        <v>76</v>
      </c>
      <c r="I17" s="18">
        <f>99.03*1.12*1.2</f>
        <v>133.09632</v>
      </c>
      <c r="J17" s="6">
        <f t="shared" ref="J17:J37" si="1">G17*I17</f>
        <v>4392.17856</v>
      </c>
      <c r="K17" s="16"/>
    </row>
    <row r="18" ht="25.5" customHeight="1" spans="1:11">
      <c r="A18" s="4">
        <v>3</v>
      </c>
      <c r="B18" s="12" t="s">
        <v>78</v>
      </c>
      <c r="C18" s="13"/>
      <c r="D18" s="13"/>
      <c r="E18" s="8"/>
      <c r="F18" s="13"/>
      <c r="G18" s="8">
        <v>500</v>
      </c>
      <c r="H18" s="13" t="s">
        <v>76</v>
      </c>
      <c r="I18" s="18">
        <v>25</v>
      </c>
      <c r="J18" s="6">
        <f t="shared" si="1"/>
        <v>12500</v>
      </c>
      <c r="K18" s="16"/>
    </row>
    <row r="19" ht="25.5" customHeight="1" spans="1:11">
      <c r="A19" s="4">
        <v>4</v>
      </c>
      <c r="B19" s="12" t="s">
        <v>79</v>
      </c>
      <c r="C19" s="13">
        <v>0.3</v>
      </c>
      <c r="D19" s="13">
        <v>0.3</v>
      </c>
      <c r="E19" s="8"/>
      <c r="F19" s="13"/>
      <c r="G19" s="8">
        <v>222</v>
      </c>
      <c r="H19" s="13" t="s">
        <v>76</v>
      </c>
      <c r="I19" s="18">
        <f>95.03*1.12*1.2</f>
        <v>127.72032</v>
      </c>
      <c r="J19" s="6">
        <f t="shared" si="1"/>
        <v>28353.91104</v>
      </c>
      <c r="K19" s="16"/>
    </row>
    <row r="20" ht="25.5" customHeight="1" spans="1:11">
      <c r="A20" s="8">
        <v>1</v>
      </c>
      <c r="B20" s="9" t="s">
        <v>80</v>
      </c>
      <c r="C20" s="14">
        <v>1.5</v>
      </c>
      <c r="D20" s="14">
        <v>2</v>
      </c>
      <c r="E20" s="13"/>
      <c r="F20" s="11"/>
      <c r="G20" s="13">
        <v>1</v>
      </c>
      <c r="H20" s="11" t="s">
        <v>46</v>
      </c>
      <c r="I20" s="18">
        <f>489.03*1.12</f>
        <v>547.7136</v>
      </c>
      <c r="J20" s="6">
        <f t="shared" si="1"/>
        <v>547.7136</v>
      </c>
      <c r="K20" s="16"/>
    </row>
    <row r="21" ht="25.5" customHeight="1" spans="1:11">
      <c r="A21" s="8">
        <v>2</v>
      </c>
      <c r="B21" s="15" t="s">
        <v>81</v>
      </c>
      <c r="C21" s="14">
        <v>1.3</v>
      </c>
      <c r="D21" s="14">
        <v>1.8</v>
      </c>
      <c r="E21" s="13"/>
      <c r="F21" s="11"/>
      <c r="G21" s="13">
        <v>1</v>
      </c>
      <c r="H21" s="11" t="s">
        <v>46</v>
      </c>
      <c r="I21" s="18">
        <f>539.03*1.12</f>
        <v>603.7136</v>
      </c>
      <c r="J21" s="6">
        <f t="shared" si="1"/>
        <v>603.7136</v>
      </c>
      <c r="K21" s="16"/>
    </row>
    <row r="22" ht="25.5" customHeight="1" spans="1:11">
      <c r="A22" s="8">
        <v>3</v>
      </c>
      <c r="B22" s="9" t="s">
        <v>82</v>
      </c>
      <c r="C22" s="14">
        <v>1.2</v>
      </c>
      <c r="D22" s="14">
        <v>1.5</v>
      </c>
      <c r="E22" s="13"/>
      <c r="F22" s="11"/>
      <c r="G22" s="13">
        <v>1</v>
      </c>
      <c r="H22" s="11" t="s">
        <v>46</v>
      </c>
      <c r="I22" s="18">
        <f>539.03*1.12</f>
        <v>603.7136</v>
      </c>
      <c r="J22" s="6">
        <f t="shared" si="1"/>
        <v>603.7136</v>
      </c>
      <c r="K22" s="16"/>
    </row>
    <row r="23" ht="25.5" customHeight="1" spans="1:11">
      <c r="A23" s="8"/>
      <c r="B23" s="9"/>
      <c r="C23" s="10" t="s">
        <v>83</v>
      </c>
      <c r="D23" s="11"/>
      <c r="E23" s="11"/>
      <c r="F23" s="11"/>
      <c r="G23" s="11"/>
      <c r="H23" s="11"/>
      <c r="I23" s="17"/>
      <c r="J23" s="6">
        <f t="shared" si="1"/>
        <v>0</v>
      </c>
      <c r="K23" s="16"/>
    </row>
    <row r="24" ht="25.5" customHeight="1" spans="1:11">
      <c r="A24" s="4">
        <v>1</v>
      </c>
      <c r="B24" s="9" t="s">
        <v>84</v>
      </c>
      <c r="C24" s="13">
        <v>0.8</v>
      </c>
      <c r="D24" s="13">
        <v>0.4</v>
      </c>
      <c r="E24" s="8"/>
      <c r="F24" s="13"/>
      <c r="G24" s="8">
        <v>-82</v>
      </c>
      <c r="H24" s="13" t="s">
        <v>76</v>
      </c>
      <c r="I24" s="18">
        <f>95.03*1.12*1.2</f>
        <v>127.72032</v>
      </c>
      <c r="J24" s="6">
        <f t="shared" si="1"/>
        <v>-10473.06624</v>
      </c>
      <c r="K24" s="16"/>
    </row>
    <row r="25" ht="25.5" customHeight="1" spans="1:11">
      <c r="A25" s="4">
        <v>2</v>
      </c>
      <c r="B25" s="12" t="s">
        <v>85</v>
      </c>
      <c r="C25" s="13">
        <v>0.6</v>
      </c>
      <c r="D25" s="13">
        <v>0.4</v>
      </c>
      <c r="E25" s="8"/>
      <c r="F25" s="13"/>
      <c r="G25" s="8">
        <v>-12</v>
      </c>
      <c r="H25" s="13" t="s">
        <v>76</v>
      </c>
      <c r="I25" s="18">
        <f>120*1.12*1.2</f>
        <v>161.28</v>
      </c>
      <c r="J25" s="6">
        <f t="shared" si="1"/>
        <v>-1935.36</v>
      </c>
      <c r="K25" s="16"/>
    </row>
    <row r="26" ht="25.5" customHeight="1" spans="1:11">
      <c r="A26" s="4">
        <v>3</v>
      </c>
      <c r="B26" s="12" t="s">
        <v>86</v>
      </c>
      <c r="C26" s="13">
        <v>0.6</v>
      </c>
      <c r="D26" s="8">
        <v>0.3</v>
      </c>
      <c r="E26" s="8"/>
      <c r="F26" s="13"/>
      <c r="G26" s="8">
        <v>-18</v>
      </c>
      <c r="H26" s="13" t="s">
        <v>76</v>
      </c>
      <c r="I26" s="18">
        <f>119.03*1.12*1.2</f>
        <v>159.97632</v>
      </c>
      <c r="J26" s="6">
        <f t="shared" si="1"/>
        <v>-2879.57376</v>
      </c>
      <c r="K26" s="16"/>
    </row>
    <row r="27" ht="25.5" customHeight="1" spans="1:11">
      <c r="A27" s="4">
        <v>4</v>
      </c>
      <c r="B27" s="12" t="s">
        <v>87</v>
      </c>
      <c r="C27" s="13">
        <v>0.6</v>
      </c>
      <c r="D27" s="8">
        <v>0.3</v>
      </c>
      <c r="E27" s="8"/>
      <c r="F27" s="13"/>
      <c r="G27" s="8">
        <v>-355</v>
      </c>
      <c r="H27" s="13" t="s">
        <v>76</v>
      </c>
      <c r="I27" s="18">
        <f>126*1.12</f>
        <v>141.12</v>
      </c>
      <c r="J27" s="6">
        <f t="shared" si="1"/>
        <v>-50097.6</v>
      </c>
      <c r="K27" s="16"/>
    </row>
    <row r="28" ht="25.5" customHeight="1" spans="1:11">
      <c r="A28" s="4">
        <v>5</v>
      </c>
      <c r="B28" s="12" t="s">
        <v>88</v>
      </c>
      <c r="C28" s="13">
        <v>0.6</v>
      </c>
      <c r="D28" s="13">
        <v>0.4</v>
      </c>
      <c r="E28" s="8"/>
      <c r="F28" s="13"/>
      <c r="G28" s="8">
        <v>-54</v>
      </c>
      <c r="H28" s="13" t="s">
        <v>76</v>
      </c>
      <c r="I28" s="18">
        <f>108*1.12</f>
        <v>120.96</v>
      </c>
      <c r="J28" s="6">
        <f t="shared" si="1"/>
        <v>-6531.84</v>
      </c>
      <c r="K28" s="16"/>
    </row>
    <row r="29" ht="25.5" customHeight="1" spans="1:11">
      <c r="A29" s="4">
        <v>6</v>
      </c>
      <c r="B29" s="12" t="s">
        <v>89</v>
      </c>
      <c r="C29" s="13">
        <v>0.5</v>
      </c>
      <c r="D29" s="13">
        <v>0.4</v>
      </c>
      <c r="E29" s="8"/>
      <c r="F29" s="13"/>
      <c r="G29" s="8">
        <v>-4</v>
      </c>
      <c r="H29" s="13" t="s">
        <v>76</v>
      </c>
      <c r="I29" s="18">
        <f>159.03*1.12*1.2</f>
        <v>213.73632</v>
      </c>
      <c r="J29" s="6">
        <f t="shared" si="1"/>
        <v>-854.94528</v>
      </c>
      <c r="K29" s="16"/>
    </row>
    <row r="30" ht="25.5" customHeight="1" spans="1:11">
      <c r="A30" s="4">
        <v>7</v>
      </c>
      <c r="B30" s="12" t="s">
        <v>90</v>
      </c>
      <c r="C30" s="13">
        <v>0.5</v>
      </c>
      <c r="D30" s="13">
        <v>0.4</v>
      </c>
      <c r="E30" s="8"/>
      <c r="F30" s="13"/>
      <c r="G30" s="8">
        <v>-30</v>
      </c>
      <c r="H30" s="13" t="s">
        <v>76</v>
      </c>
      <c r="I30" s="18">
        <f>110*1.12*1.2</f>
        <v>147.84</v>
      </c>
      <c r="J30" s="6">
        <f t="shared" si="1"/>
        <v>-4435.2</v>
      </c>
      <c r="K30" s="16"/>
    </row>
    <row r="31" ht="25.5" customHeight="1" spans="1:11">
      <c r="A31" s="4">
        <v>8</v>
      </c>
      <c r="B31" s="12" t="s">
        <v>91</v>
      </c>
      <c r="C31" s="13">
        <v>0.3</v>
      </c>
      <c r="D31" s="13">
        <v>0.35</v>
      </c>
      <c r="E31" s="8"/>
      <c r="F31" s="13"/>
      <c r="G31" s="8">
        <v>-5</v>
      </c>
      <c r="H31" s="13" t="s">
        <v>76</v>
      </c>
      <c r="I31" s="18">
        <f>104.03*1.12*1.2</f>
        <v>139.81632</v>
      </c>
      <c r="J31" s="6">
        <f t="shared" si="1"/>
        <v>-699.0816</v>
      </c>
      <c r="K31" s="16"/>
    </row>
    <row r="32" ht="25.5" customHeight="1" spans="1:11">
      <c r="A32" s="4">
        <v>9</v>
      </c>
      <c r="B32" s="12" t="s">
        <v>92</v>
      </c>
      <c r="C32" s="13">
        <v>0.3</v>
      </c>
      <c r="D32" s="13">
        <v>0.3</v>
      </c>
      <c r="E32" s="8"/>
      <c r="F32" s="13"/>
      <c r="G32" s="8">
        <v>-47</v>
      </c>
      <c r="H32" s="13" t="s">
        <v>76</v>
      </c>
      <c r="I32" s="18">
        <f>81.03*1.12*1.2</f>
        <v>108.90432</v>
      </c>
      <c r="J32" s="6">
        <f t="shared" si="1"/>
        <v>-5118.50304</v>
      </c>
      <c r="K32" s="16"/>
    </row>
    <row r="33" ht="25.5" customHeight="1" spans="1:11">
      <c r="A33" s="4">
        <v>10</v>
      </c>
      <c r="B33" s="12" t="s">
        <v>93</v>
      </c>
      <c r="C33" s="13">
        <v>0.25</v>
      </c>
      <c r="D33" s="13">
        <v>0.25</v>
      </c>
      <c r="E33" s="8"/>
      <c r="F33" s="13"/>
      <c r="G33" s="8">
        <v>-36</v>
      </c>
      <c r="H33" s="13" t="s">
        <v>76</v>
      </c>
      <c r="I33" s="18">
        <f>91.03*1.12*1.2</f>
        <v>122.34432</v>
      </c>
      <c r="J33" s="6">
        <f t="shared" si="1"/>
        <v>-4404.39552</v>
      </c>
      <c r="K33" s="16"/>
    </row>
    <row r="34" ht="25.5" customHeight="1" spans="1:11">
      <c r="A34" s="4">
        <v>11</v>
      </c>
      <c r="B34" s="12" t="s">
        <v>94</v>
      </c>
      <c r="C34" s="13">
        <v>0.25</v>
      </c>
      <c r="D34" s="13">
        <v>0.25</v>
      </c>
      <c r="E34" s="8"/>
      <c r="F34" s="13"/>
      <c r="G34" s="8">
        <v>-28</v>
      </c>
      <c r="H34" s="13" t="s">
        <v>76</v>
      </c>
      <c r="I34" s="18">
        <f>75.03*1.12*1.2</f>
        <v>100.84032</v>
      </c>
      <c r="J34" s="6">
        <f t="shared" si="1"/>
        <v>-2823.52896</v>
      </c>
      <c r="K34" s="16"/>
    </row>
    <row r="35" ht="25.5" customHeight="1" spans="1:11">
      <c r="A35" s="4">
        <v>12</v>
      </c>
      <c r="B35" s="12" t="s">
        <v>95</v>
      </c>
      <c r="C35" s="13">
        <v>0.25</v>
      </c>
      <c r="D35" s="13">
        <v>0.25</v>
      </c>
      <c r="E35" s="8"/>
      <c r="F35" s="13"/>
      <c r="G35" s="8">
        <v>-230</v>
      </c>
      <c r="H35" s="13" t="s">
        <v>76</v>
      </c>
      <c r="I35" s="18">
        <f>72*1.12*1.2</f>
        <v>96.768</v>
      </c>
      <c r="J35" s="6">
        <f t="shared" si="1"/>
        <v>-22256.64</v>
      </c>
      <c r="K35" s="16"/>
    </row>
    <row r="36" ht="25.5" customHeight="1" spans="1:11">
      <c r="A36" s="4">
        <v>13</v>
      </c>
      <c r="B36" s="12" t="s">
        <v>96</v>
      </c>
      <c r="C36" s="13">
        <v>0.3</v>
      </c>
      <c r="D36" s="13">
        <v>0.3</v>
      </c>
      <c r="E36" s="8"/>
      <c r="F36" s="13"/>
      <c r="G36" s="8">
        <v>-4</v>
      </c>
      <c r="H36" s="13" t="s">
        <v>76</v>
      </c>
      <c r="I36" s="18">
        <f>139.03*1.12*1.2</f>
        <v>186.85632</v>
      </c>
      <c r="J36" s="6">
        <f t="shared" si="1"/>
        <v>-747.42528</v>
      </c>
      <c r="K36" s="16"/>
    </row>
    <row r="37" ht="25.5" customHeight="1" spans="1:11">
      <c r="A37" s="8">
        <v>1</v>
      </c>
      <c r="B37" s="9" t="s">
        <v>97</v>
      </c>
      <c r="C37" s="8">
        <v>1.3</v>
      </c>
      <c r="D37" s="8">
        <v>1.8</v>
      </c>
      <c r="E37" s="13"/>
      <c r="F37" s="11"/>
      <c r="G37" s="13">
        <v>-1</v>
      </c>
      <c r="H37" s="11" t="s">
        <v>46</v>
      </c>
      <c r="I37" s="18">
        <f>839.03*1.12</f>
        <v>939.7136</v>
      </c>
      <c r="J37" s="6">
        <f t="shared" si="1"/>
        <v>-939.7136</v>
      </c>
      <c r="K37" s="16"/>
    </row>
    <row r="38" ht="25.5" customHeight="1" spans="1:11">
      <c r="A38" s="4"/>
      <c r="B38" s="4"/>
      <c r="C38" s="7"/>
      <c r="D38" s="7"/>
      <c r="E38" s="7"/>
      <c r="F38" s="5"/>
      <c r="G38" s="6"/>
      <c r="H38" s="6"/>
      <c r="I38" s="6"/>
      <c r="J38" s="6">
        <f>SUM(J5:J37)</f>
        <v>-44862.18688</v>
      </c>
      <c r="K38" s="16"/>
    </row>
  </sheetData>
  <autoFilter ref="A1:K38">
    <extLst/>
  </autoFilter>
  <mergeCells count="9">
    <mergeCell ref="A1:K1"/>
    <mergeCell ref="C2:E2"/>
    <mergeCell ref="A2:A3"/>
    <mergeCell ref="B2:B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设计变更汇总表</vt:lpstr>
      <vt:lpstr>土建</vt:lpstr>
      <vt:lpstr>绿化苗木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admin</cp:lastModifiedBy>
  <dcterms:created xsi:type="dcterms:W3CDTF">2020-11-19T09:45:00Z</dcterms:created>
  <cp:lastPrinted>2021-02-03T02:27:00Z</cp:lastPrinted>
  <dcterms:modified xsi:type="dcterms:W3CDTF">2021-06-04T03:52:29Z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384CA8DBD32543B68E2CC69335E940E7</vt:lpwstr>
  </property>
</Properties>
</file>