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新增楼梯采光顶" sheetId="3" r:id="rId1"/>
    <sheet name="计算稿" sheetId="1" r:id="rId2"/>
    <sheet name="镀锌钢板粉末喷涂" sheetId="2" r:id="rId3"/>
    <sheet name="汇总表" sheetId="4" r:id="rId4"/>
  </sheets>
  <definedNames>
    <definedName name="_xlnm._FilterDatabase" localSheetId="1" hidden="1">计算稿!$A$1:$F$36</definedName>
  </definedNames>
  <calcPr calcId="144525"/>
</workbook>
</file>

<file path=xl/sharedStrings.xml><?xml version="1.0" encoding="utf-8"?>
<sst xmlns="http://schemas.openxmlformats.org/spreadsheetml/2006/main" count="128" uniqueCount="90">
  <si>
    <t>洛阳开元壹号60#地块商务公寓楼项目幕墙工程工程量清单计价表---新增楼梯采光顶</t>
  </si>
  <si>
    <t>序号</t>
  </si>
  <si>
    <t>项 目</t>
  </si>
  <si>
    <t>项目特征描述</t>
  </si>
  <si>
    <t>单位</t>
  </si>
  <si>
    <t>工程量</t>
  </si>
  <si>
    <t>单价（元）</t>
  </si>
  <si>
    <t>合价（元）</t>
  </si>
  <si>
    <t>备注</t>
  </si>
  <si>
    <t>21</t>
  </si>
  <si>
    <t>首层不锈钢门套地弹门</t>
  </si>
  <si>
    <t>按技术规范及设计图纸，设计、供应及安装首层不锈钢门套地弹门</t>
  </si>
  <si>
    <t>㎡</t>
  </si>
  <si>
    <t>1.适用部位--首层不锈钢门套平开门；</t>
  </si>
  <si>
    <t>2.面板形式--6双银Low-E+12Ar+6mm中空钢化玻璃(外片超白)；</t>
  </si>
  <si>
    <t>3.龙骨材料--80*80*4mm镀锌钢管、C8#镀锌槽钢、3mmU形镀锌槽钢，外包1.5mm不锈钢板；</t>
  </si>
  <si>
    <t>4.龙骨与结构连接形式--主龙骨与主体预埋件进行焊接；</t>
  </si>
  <si>
    <t>5.填缝材料--泡沫棒、硅酮耐候密封胶；</t>
  </si>
  <si>
    <t>6.外观形式--玻璃栏板竖向65mm宽铝合金盖板；</t>
  </si>
  <si>
    <t>7.工程量按图示尺寸展开面积计算；</t>
  </si>
  <si>
    <t>8.图纸参考节点DT509~512等；</t>
  </si>
  <si>
    <t>34</t>
  </si>
  <si>
    <t>2#车库坡道楼梯采光顶</t>
  </si>
  <si>
    <t>按技术规范及设计图纸，设计、供应及安装2#车库坡道楼梯采光顶</t>
  </si>
  <si>
    <t>1.适用部位--2#车库坡道楼梯；</t>
  </si>
  <si>
    <t>2.结构形式--构件式；</t>
  </si>
  <si>
    <t>3.面板形式--8mm+1.52PVB+8mm钢化夹胶中空玻璃；</t>
  </si>
  <si>
    <t>4.龙骨材料--主龙骨采用160*80*6mm 氟碳喷涂镀锌方钢管，次龙骨采用80x80x4mm 氟碳喷涂镀锌方钢管；</t>
  </si>
  <si>
    <t>5.龙骨与结构连接形式--主龙骨与主体预埋件进行焊接；</t>
  </si>
  <si>
    <t>6.填缝材料--泡沫棒、硅酮耐候密封胶；</t>
  </si>
  <si>
    <t>7.工程量按展开面积计算；</t>
  </si>
  <si>
    <t>8.图纸参考大样LTPE001~LTPE002、节点TDT-101~TDT-107；</t>
  </si>
  <si>
    <t>37</t>
  </si>
  <si>
    <t>不锈钢门套</t>
  </si>
  <si>
    <t>按技术规范及设计图纸，设计、供应及安装不锈钢门套</t>
  </si>
  <si>
    <t>m</t>
  </si>
  <si>
    <t>1.适用部位--首层不锈钢门套；</t>
  </si>
  <si>
    <t>2.面板形式--1.5mm不锈钢板，内部2.0mm镀锌钢板</t>
  </si>
  <si>
    <t>3.龙骨材料--160*80*5镀锌钢管、80*60*4镀锌钢管</t>
  </si>
  <si>
    <t>5.填缝材料--硅酮耐候密封胶；</t>
  </si>
  <si>
    <t>7.工程量按长度计算</t>
  </si>
  <si>
    <t>8.图纸参考节点DT509~DT512等；</t>
  </si>
  <si>
    <t>39</t>
  </si>
  <si>
    <t>玻璃幕墙铝板封口</t>
  </si>
  <si>
    <t>按技术规范及设计图纸，设计、供应及安装铝板幕墙</t>
  </si>
  <si>
    <t>1.适用部位--铝板封口等；</t>
  </si>
  <si>
    <t>2.结构形式--2.5mm氟碳喷涂铝单板幕墙；</t>
  </si>
  <si>
    <t>3.面板形式--2.5mm氟碳喷涂铝单板；</t>
  </si>
  <si>
    <t>4.龙骨材料--采用镀锌方管和镀锌角钢</t>
  </si>
  <si>
    <t>7.局部保温岩面或防火岩棉封堵详见图纸；</t>
  </si>
  <si>
    <t>8.工程量按图示尺寸展开面积计算；</t>
  </si>
  <si>
    <t>9.图纸参考节点DT504、DT522、DT524、DT526、DT527等；</t>
  </si>
  <si>
    <t>合计（元）</t>
  </si>
  <si>
    <t>长度</t>
  </si>
  <si>
    <t>宽度</t>
  </si>
  <si>
    <t>竖隐橫明</t>
  </si>
  <si>
    <t>西28层</t>
  </si>
  <si>
    <t>上</t>
  </si>
  <si>
    <t>下</t>
  </si>
  <si>
    <t>左右</t>
  </si>
  <si>
    <t>东16层</t>
  </si>
  <si>
    <t>东15层</t>
  </si>
  <si>
    <t>竖明横隐</t>
  </si>
  <si>
    <t>5~27层</t>
  </si>
  <si>
    <t>西塔左右</t>
  </si>
  <si>
    <t>东塔左右</t>
  </si>
  <si>
    <t>裙楼左右</t>
  </si>
  <si>
    <t>东12、13</t>
  </si>
  <si>
    <t>设备夹层</t>
  </si>
  <si>
    <t>商业</t>
  </si>
  <si>
    <t>4层</t>
  </si>
  <si>
    <t>3层</t>
  </si>
  <si>
    <t>2层</t>
  </si>
  <si>
    <t>1层</t>
  </si>
  <si>
    <t>部位</t>
  </si>
  <si>
    <t>工程量（m2）</t>
  </si>
  <si>
    <t>镀锌钢板单价</t>
  </si>
  <si>
    <t>粉末喷涂镀锌钢板单价</t>
  </si>
  <si>
    <t>单价价差</t>
  </si>
  <si>
    <t>税后单价价差（取6%利润）</t>
  </si>
  <si>
    <t>设计变更后差额</t>
  </si>
  <si>
    <t>住宅户内</t>
  </si>
  <si>
    <t>上、下封休</t>
  </si>
  <si>
    <t>左右封休</t>
  </si>
  <si>
    <t>商业、设备夹层</t>
  </si>
  <si>
    <t>合计</t>
  </si>
  <si>
    <t>名称</t>
  </si>
  <si>
    <t>金额</t>
  </si>
  <si>
    <t>新增楼梯采光顶</t>
  </si>
  <si>
    <t>室内封堵镀锌钢板粉末喷涂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</si>
</sst>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9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30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" fillId="0" borderId="0"/>
    <xf numFmtId="0" fontId="22" fillId="0" borderId="32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24" borderId="34" applyNumberFormat="0" applyAlignment="0" applyProtection="0">
      <alignment vertical="center"/>
    </xf>
    <xf numFmtId="0" fontId="20" fillId="24" borderId="29" applyNumberFormat="0" applyAlignment="0" applyProtection="0">
      <alignment vertical="center"/>
    </xf>
    <xf numFmtId="0" fontId="7" fillId="8" borderId="2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6" fillId="0" borderId="0"/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ill="1">
      <alignment vertical="center"/>
    </xf>
    <xf numFmtId="177" fontId="0" fillId="3" borderId="0" xfId="0" applyNumberFormat="1" applyFill="1">
      <alignment vertical="center"/>
    </xf>
    <xf numFmtId="177" fontId="0" fillId="0" borderId="0" xfId="0" applyNumberFormat="1">
      <alignment vertical="center"/>
    </xf>
    <xf numFmtId="0" fontId="1" fillId="0" borderId="0" xfId="50" applyFont="1" applyFill="1" applyAlignment="1" applyProtection="1">
      <alignment horizontal="center" vertical="center"/>
    </xf>
    <xf numFmtId="0" fontId="2" fillId="0" borderId="0" xfId="50" applyFont="1" applyFill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4" xfId="9" applyFont="1" applyFill="1" applyBorder="1" applyAlignment="1" applyProtection="1">
      <alignment horizontal="center" vertical="center" wrapText="1"/>
    </xf>
    <xf numFmtId="0" fontId="4" fillId="0" borderId="5" xfId="9" applyFont="1" applyFill="1" applyBorder="1" applyAlignment="1" applyProtection="1">
      <alignment horizontal="center" vertical="center"/>
    </xf>
    <xf numFmtId="0" fontId="4" fillId="0" borderId="5" xfId="9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9" applyFont="1" applyFill="1" applyBorder="1" applyAlignment="1" applyProtection="1">
      <alignment horizontal="center" vertical="center"/>
    </xf>
    <xf numFmtId="0" fontId="4" fillId="0" borderId="8" xfId="9" applyFont="1" applyFill="1" applyBorder="1" applyAlignment="1" applyProtection="1">
      <alignment horizontal="center" vertical="center"/>
    </xf>
    <xf numFmtId="0" fontId="4" fillId="0" borderId="8" xfId="9" applyFont="1" applyFill="1" applyBorder="1" applyAlignment="1" applyProtection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 applyProtection="1">
      <alignment horizontal="center" vertical="center" wrapText="1"/>
    </xf>
    <xf numFmtId="49" fontId="2" fillId="0" borderId="11" xfId="22" applyNumberFormat="1" applyFont="1" applyFill="1" applyBorder="1" applyAlignment="1" applyProtection="1">
      <alignment horizontal="center" vertical="center" wrapText="1"/>
    </xf>
    <xf numFmtId="49" fontId="2" fillId="0" borderId="12" xfId="22" applyNumberFormat="1" applyFont="1" applyFill="1" applyBorder="1" applyAlignment="1" applyProtection="1">
      <alignment horizontal="left" vertical="center" wrapText="1"/>
    </xf>
    <xf numFmtId="0" fontId="2" fillId="0" borderId="13" xfId="9" applyFont="1" applyFill="1" applyBorder="1" applyAlignment="1" applyProtection="1">
      <alignment horizontal="center" vertical="center" wrapText="1"/>
      <protection hidden="1"/>
    </xf>
    <xf numFmtId="176" fontId="2" fillId="0" borderId="13" xfId="54" applyNumberFormat="1" applyFont="1" applyFill="1" applyBorder="1" applyAlignment="1">
      <alignment horizontal="center" vertical="center" wrapText="1"/>
    </xf>
    <xf numFmtId="176" fontId="2" fillId="0" borderId="13" xfId="13" applyNumberFormat="1" applyFont="1" applyFill="1" applyBorder="1" applyAlignment="1" applyProtection="1">
      <alignment horizontal="center" vertical="center" wrapText="1"/>
    </xf>
    <xf numFmtId="176" fontId="2" fillId="0" borderId="14" xfId="54" applyNumberFormat="1" applyFont="1" applyFill="1" applyBorder="1" applyAlignment="1">
      <alignment horizontal="center" vertical="center" wrapText="1"/>
    </xf>
    <xf numFmtId="49" fontId="2" fillId="0" borderId="15" xfId="9" applyNumberFormat="1" applyFont="1" applyFill="1" applyBorder="1" applyAlignment="1" applyProtection="1">
      <alignment horizontal="center" vertical="center" wrapText="1"/>
    </xf>
    <xf numFmtId="49" fontId="2" fillId="0" borderId="16" xfId="22" applyNumberFormat="1" applyFont="1" applyFill="1" applyBorder="1" applyAlignment="1" applyProtection="1">
      <alignment horizontal="center" vertical="center" wrapText="1"/>
    </xf>
    <xf numFmtId="49" fontId="2" fillId="0" borderId="17" xfId="22" applyNumberFormat="1" applyFont="1" applyFill="1" applyBorder="1" applyAlignment="1" applyProtection="1">
      <alignment horizontal="left" vertical="center" wrapText="1"/>
    </xf>
    <xf numFmtId="0" fontId="2" fillId="0" borderId="18" xfId="9" applyFont="1" applyFill="1" applyBorder="1" applyAlignment="1" applyProtection="1">
      <alignment horizontal="center" vertical="center" wrapText="1"/>
      <protection hidden="1"/>
    </xf>
    <xf numFmtId="176" fontId="2" fillId="0" borderId="18" xfId="54" applyNumberFormat="1" applyFont="1" applyFill="1" applyBorder="1" applyAlignment="1">
      <alignment horizontal="center" vertical="center" wrapText="1"/>
    </xf>
    <xf numFmtId="176" fontId="2" fillId="0" borderId="18" xfId="13" applyNumberFormat="1" applyFont="1" applyFill="1" applyBorder="1" applyAlignment="1" applyProtection="1">
      <alignment horizontal="center" vertical="center" wrapText="1"/>
    </xf>
    <xf numFmtId="176" fontId="2" fillId="0" borderId="19" xfId="54" applyNumberFormat="1" applyFont="1" applyFill="1" applyBorder="1" applyAlignment="1">
      <alignment horizontal="center" vertical="center" wrapText="1"/>
    </xf>
    <xf numFmtId="49" fontId="2" fillId="0" borderId="20" xfId="9" applyNumberFormat="1" applyFont="1" applyFill="1" applyBorder="1" applyAlignment="1" applyProtection="1">
      <alignment horizontal="center" vertical="center" wrapText="1"/>
    </xf>
    <xf numFmtId="49" fontId="2" fillId="0" borderId="21" xfId="22" applyNumberFormat="1" applyFont="1" applyFill="1" applyBorder="1" applyAlignment="1" applyProtection="1">
      <alignment horizontal="center" vertical="center" wrapText="1"/>
    </xf>
    <xf numFmtId="49" fontId="2" fillId="0" borderId="22" xfId="22" applyNumberFormat="1" applyFont="1" applyFill="1" applyBorder="1" applyAlignment="1" applyProtection="1">
      <alignment horizontal="left" vertical="center" wrapText="1"/>
    </xf>
    <xf numFmtId="0" fontId="2" fillId="0" borderId="23" xfId="9" applyFont="1" applyFill="1" applyBorder="1" applyAlignment="1" applyProtection="1">
      <alignment horizontal="center" vertical="center" wrapText="1"/>
      <protection hidden="1"/>
    </xf>
    <xf numFmtId="176" fontId="2" fillId="0" borderId="23" xfId="54" applyNumberFormat="1" applyFont="1" applyFill="1" applyBorder="1" applyAlignment="1">
      <alignment horizontal="center" vertical="center" wrapText="1"/>
    </xf>
    <xf numFmtId="176" fontId="2" fillId="0" borderId="23" xfId="13" applyNumberFormat="1" applyFont="1" applyFill="1" applyBorder="1" applyAlignment="1" applyProtection="1">
      <alignment horizontal="center" vertical="center" wrapText="1"/>
    </xf>
    <xf numFmtId="176" fontId="2" fillId="0" borderId="24" xfId="54" applyNumberFormat="1" applyFont="1" applyFill="1" applyBorder="1" applyAlignment="1">
      <alignment horizontal="center" vertical="center" wrapText="1"/>
    </xf>
    <xf numFmtId="49" fontId="2" fillId="0" borderId="25" xfId="9" applyNumberFormat="1" applyFont="1" applyFill="1" applyBorder="1" applyAlignment="1" applyProtection="1">
      <alignment horizontal="center" vertical="center" wrapText="1"/>
    </xf>
    <xf numFmtId="49" fontId="2" fillId="0" borderId="1" xfId="22" applyNumberFormat="1" applyFont="1" applyFill="1" applyBorder="1" applyAlignment="1" applyProtection="1">
      <alignment horizontal="center" vertical="center" wrapText="1"/>
    </xf>
    <xf numFmtId="49" fontId="2" fillId="0" borderId="1" xfId="22" applyNumberFormat="1" applyFont="1" applyFill="1" applyBorder="1" applyAlignment="1" applyProtection="1">
      <alignment horizontal="left" vertical="center" wrapText="1"/>
    </xf>
    <xf numFmtId="0" fontId="2" fillId="0" borderId="1" xfId="9" applyFont="1" applyFill="1" applyBorder="1" applyAlignment="1" applyProtection="1">
      <alignment horizontal="center" vertical="center" wrapText="1"/>
      <protection hidden="1"/>
    </xf>
    <xf numFmtId="176" fontId="2" fillId="0" borderId="1" xfId="54" applyNumberFormat="1" applyFont="1" applyFill="1" applyBorder="1" applyAlignment="1">
      <alignment horizontal="center" vertical="center" wrapText="1"/>
    </xf>
    <xf numFmtId="49" fontId="2" fillId="0" borderId="4" xfId="9" applyNumberFormat="1" applyFont="1" applyFill="1" applyBorder="1" applyAlignment="1" applyProtection="1">
      <alignment horizontal="center" vertical="center" wrapText="1"/>
    </xf>
    <xf numFmtId="49" fontId="2" fillId="0" borderId="5" xfId="22" applyNumberFormat="1" applyFont="1" applyFill="1" applyBorder="1" applyAlignment="1" applyProtection="1">
      <alignment horizontal="center" vertical="center" wrapText="1"/>
    </xf>
    <xf numFmtId="49" fontId="2" fillId="0" borderId="5" xfId="22" applyNumberFormat="1" applyFont="1" applyFill="1" applyBorder="1" applyAlignment="1" applyProtection="1">
      <alignment horizontal="left" vertical="center" wrapText="1"/>
    </xf>
    <xf numFmtId="0" fontId="2" fillId="0" borderId="5" xfId="9" applyFont="1" applyFill="1" applyBorder="1" applyAlignment="1" applyProtection="1">
      <alignment horizontal="center" vertical="center" wrapText="1"/>
      <protection hidden="1"/>
    </xf>
    <xf numFmtId="176" fontId="2" fillId="0" borderId="5" xfId="54" applyNumberFormat="1" applyFont="1" applyFill="1" applyBorder="1" applyAlignment="1">
      <alignment horizontal="center" vertical="center" wrapText="1"/>
    </xf>
    <xf numFmtId="49" fontId="2" fillId="0" borderId="26" xfId="9" applyNumberFormat="1" applyFont="1" applyFill="1" applyBorder="1" applyAlignment="1" applyProtection="1">
      <alignment horizontal="center" vertical="center" wrapText="1"/>
    </xf>
    <xf numFmtId="49" fontId="2" fillId="0" borderId="27" xfId="22" applyNumberFormat="1" applyFont="1" applyFill="1" applyBorder="1" applyAlignment="1" applyProtection="1">
      <alignment horizontal="center" vertical="center" wrapText="1"/>
    </xf>
    <xf numFmtId="49" fontId="2" fillId="0" borderId="27" xfId="22" applyNumberFormat="1" applyFont="1" applyFill="1" applyBorder="1" applyAlignment="1" applyProtection="1">
      <alignment horizontal="left" vertical="center" wrapText="1"/>
    </xf>
    <xf numFmtId="0" fontId="2" fillId="0" borderId="27" xfId="9" applyFont="1" applyFill="1" applyBorder="1" applyAlignment="1" applyProtection="1">
      <alignment horizontal="center" vertical="center" wrapText="1"/>
      <protection hidden="1"/>
    </xf>
    <xf numFmtId="176" fontId="2" fillId="0" borderId="27" xfId="54" applyNumberFormat="1" applyFont="1" applyFill="1" applyBorder="1" applyAlignment="1">
      <alignment horizontal="center" vertical="center" wrapText="1"/>
    </xf>
    <xf numFmtId="0" fontId="2" fillId="0" borderId="20" xfId="44" applyFont="1" applyFill="1" applyBorder="1" applyAlignment="1">
      <alignment horizontal="center" vertical="center" wrapText="1"/>
    </xf>
    <xf numFmtId="0" fontId="2" fillId="0" borderId="23" xfId="44" applyFont="1" applyFill="1" applyBorder="1" applyAlignment="1">
      <alignment horizontal="center" vertical="center" wrapText="1"/>
    </xf>
    <xf numFmtId="177" fontId="2" fillId="0" borderId="23" xfId="13" applyNumberFormat="1" applyFont="1" applyFill="1" applyBorder="1" applyAlignment="1" applyProtection="1">
      <alignment horizontal="center" vertical="center" wrapText="1"/>
    </xf>
    <xf numFmtId="177" fontId="2" fillId="0" borderId="24" xfId="13" applyNumberFormat="1" applyFont="1" applyFill="1" applyBorder="1" applyAlignment="1" applyProtection="1">
      <alignment horizontal="center" vertical="center" wrapText="1"/>
    </xf>
    <xf numFmtId="0" fontId="2" fillId="0" borderId="0" xfId="50" applyFont="1" applyFill="1" applyAlignment="1" applyProtection="1">
      <alignment horizontal="center" vertical="center"/>
    </xf>
    <xf numFmtId="177" fontId="2" fillId="0" borderId="0" xfId="50" applyNumberFormat="1" applyFont="1" applyFill="1" applyAlignment="1" applyProtection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Sheet1_复件 5.1 工程量清单 L" xfId="9"/>
    <cellStyle name="60% - 强调文字颜色 3" xfId="10" builtinId="40"/>
    <cellStyle name="超链接" xfId="11" builtinId="8"/>
    <cellStyle name="百分比" xfId="12" builtinId="5"/>
    <cellStyle name="常规_广州面积指标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_气体灭火系统工程量清单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常规_复件 5.1 工程量清单 L" xfId="50"/>
    <cellStyle name="强调文字颜色 6" xfId="51" builtinId="49"/>
    <cellStyle name="40% - 强调文字颜色 6" xfId="52" builtinId="51"/>
    <cellStyle name="60% - 强调文字颜色 6" xfId="53" builtinId="52"/>
    <cellStyle name="常规_镇江面积指标表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16" workbookViewId="0">
      <selection activeCell="C22" sqref="C22"/>
    </sheetView>
  </sheetViews>
  <sheetFormatPr defaultColWidth="9" defaultRowHeight="13.5"/>
  <cols>
    <col min="1" max="2" width="9" style="17"/>
    <col min="3" max="3" width="53.125" style="17" customWidth="1"/>
    <col min="4" max="6" width="9" style="17"/>
    <col min="7" max="7" width="9.25" style="17"/>
    <col min="8" max="16384" width="9" style="17"/>
  </cols>
  <sheetData>
    <row r="1" ht="84" customHeight="1" spans="1:8">
      <c r="A1" s="18" t="s">
        <v>0</v>
      </c>
      <c r="B1" s="18"/>
      <c r="C1" s="18"/>
      <c r="D1" s="18"/>
      <c r="E1" s="18"/>
      <c r="F1" s="18"/>
      <c r="G1" s="18"/>
      <c r="H1" s="18"/>
    </row>
    <row r="2" s="15" customFormat="1" ht="21" customHeight="1" spans="1:9">
      <c r="A2" s="19" t="s">
        <v>1</v>
      </c>
      <c r="B2" s="20" t="s">
        <v>2</v>
      </c>
      <c r="C2" s="20" t="s">
        <v>3</v>
      </c>
      <c r="D2" s="21" t="s">
        <v>4</v>
      </c>
      <c r="E2" s="22" t="s">
        <v>5</v>
      </c>
      <c r="F2" s="23" t="s">
        <v>6</v>
      </c>
      <c r="G2" s="23" t="s">
        <v>7</v>
      </c>
      <c r="H2" s="24" t="s">
        <v>8</v>
      </c>
      <c r="I2" s="71"/>
    </row>
    <row r="3" s="15" customFormat="1" ht="21" customHeight="1" spans="1:9">
      <c r="A3" s="25"/>
      <c r="B3" s="26"/>
      <c r="C3" s="26"/>
      <c r="D3" s="27"/>
      <c r="E3" s="28"/>
      <c r="F3" s="29"/>
      <c r="G3" s="29"/>
      <c r="H3" s="30"/>
      <c r="I3" s="71"/>
    </row>
    <row r="4" s="16" customFormat="1" ht="18" customHeight="1" spans="1:8">
      <c r="A4" s="31" t="s">
        <v>9</v>
      </c>
      <c r="B4" s="32" t="s">
        <v>10</v>
      </c>
      <c r="C4" s="33" t="s">
        <v>11</v>
      </c>
      <c r="D4" s="34" t="s">
        <v>12</v>
      </c>
      <c r="E4" s="35">
        <f>1.5*2.1</f>
        <v>3.15</v>
      </c>
      <c r="F4" s="36">
        <v>736.799005769194</v>
      </c>
      <c r="G4" s="35">
        <f>E4*F4</f>
        <v>2320.91686817296</v>
      </c>
      <c r="H4" s="37"/>
    </row>
    <row r="5" s="16" customFormat="1" ht="18" customHeight="1" spans="1:8">
      <c r="A5" s="38"/>
      <c r="B5" s="39"/>
      <c r="C5" s="40" t="s">
        <v>13</v>
      </c>
      <c r="D5" s="41"/>
      <c r="E5" s="42"/>
      <c r="F5" s="43"/>
      <c r="G5" s="42"/>
      <c r="H5" s="44"/>
    </row>
    <row r="6" s="16" customFormat="1" ht="18" customHeight="1" spans="1:8">
      <c r="A6" s="38"/>
      <c r="B6" s="39"/>
      <c r="C6" s="40" t="s">
        <v>14</v>
      </c>
      <c r="D6" s="41"/>
      <c r="E6" s="42"/>
      <c r="F6" s="43"/>
      <c r="G6" s="42"/>
      <c r="H6" s="44"/>
    </row>
    <row r="7" s="16" customFormat="1" ht="36" customHeight="1" spans="1:8">
      <c r="A7" s="38"/>
      <c r="B7" s="39"/>
      <c r="C7" s="40" t="s">
        <v>15</v>
      </c>
      <c r="D7" s="41"/>
      <c r="E7" s="42"/>
      <c r="F7" s="43"/>
      <c r="G7" s="42"/>
      <c r="H7" s="44"/>
    </row>
    <row r="8" s="16" customFormat="1" ht="18" customHeight="1" spans="1:8">
      <c r="A8" s="38"/>
      <c r="B8" s="39"/>
      <c r="C8" s="40" t="s">
        <v>16</v>
      </c>
      <c r="D8" s="41"/>
      <c r="E8" s="42"/>
      <c r="F8" s="43"/>
      <c r="G8" s="42"/>
      <c r="H8" s="44"/>
    </row>
    <row r="9" s="16" customFormat="1" ht="18" customHeight="1" spans="1:8">
      <c r="A9" s="38"/>
      <c r="B9" s="39"/>
      <c r="C9" s="40" t="s">
        <v>17</v>
      </c>
      <c r="D9" s="41"/>
      <c r="E9" s="42"/>
      <c r="F9" s="43"/>
      <c r="G9" s="42"/>
      <c r="H9" s="44"/>
    </row>
    <row r="10" s="16" customFormat="1" ht="18" customHeight="1" spans="1:8">
      <c r="A10" s="38"/>
      <c r="B10" s="39"/>
      <c r="C10" s="40" t="s">
        <v>18</v>
      </c>
      <c r="D10" s="41"/>
      <c r="E10" s="42"/>
      <c r="F10" s="43"/>
      <c r="G10" s="42"/>
      <c r="H10" s="44"/>
    </row>
    <row r="11" s="16" customFormat="1" ht="18" customHeight="1" spans="1:8">
      <c r="A11" s="38"/>
      <c r="B11" s="39"/>
      <c r="C11" s="40" t="s">
        <v>19</v>
      </c>
      <c r="D11" s="41"/>
      <c r="E11" s="42"/>
      <c r="F11" s="43"/>
      <c r="G11" s="42"/>
      <c r="H11" s="44"/>
    </row>
    <row r="12" s="16" customFormat="1" ht="18" customHeight="1" spans="1:8">
      <c r="A12" s="45"/>
      <c r="B12" s="46"/>
      <c r="C12" s="47" t="s">
        <v>20</v>
      </c>
      <c r="D12" s="48"/>
      <c r="E12" s="49"/>
      <c r="F12" s="50"/>
      <c r="G12" s="49"/>
      <c r="H12" s="51"/>
    </row>
    <row r="13" s="16" customFormat="1" ht="21" customHeight="1" spans="1:8">
      <c r="A13" s="31" t="s">
        <v>21</v>
      </c>
      <c r="B13" s="32" t="s">
        <v>22</v>
      </c>
      <c r="C13" s="33" t="s">
        <v>23</v>
      </c>
      <c r="D13" s="34" t="s">
        <v>12</v>
      </c>
      <c r="E13" s="35">
        <f>2.75*(3.08+6.17)*2+6.37*6.28-1.65*2.18-1.2*1.6</f>
        <v>85.3616</v>
      </c>
      <c r="F13" s="36">
        <v>714.639961158302</v>
      </c>
      <c r="G13" s="35">
        <f>E13*F13</f>
        <v>61002.8105084105</v>
      </c>
      <c r="H13" s="37"/>
    </row>
    <row r="14" s="16" customFormat="1" ht="21" customHeight="1" spans="1:8">
      <c r="A14" s="38"/>
      <c r="B14" s="39"/>
      <c r="C14" s="40" t="s">
        <v>24</v>
      </c>
      <c r="D14" s="41"/>
      <c r="E14" s="42"/>
      <c r="F14" s="43"/>
      <c r="G14" s="42"/>
      <c r="H14" s="44"/>
    </row>
    <row r="15" s="16" customFormat="1" ht="21" customHeight="1" spans="1:8">
      <c r="A15" s="38"/>
      <c r="B15" s="39"/>
      <c r="C15" s="40" t="s">
        <v>25</v>
      </c>
      <c r="D15" s="41"/>
      <c r="E15" s="42"/>
      <c r="F15" s="43"/>
      <c r="G15" s="42"/>
      <c r="H15" s="44"/>
    </row>
    <row r="16" s="16" customFormat="1" ht="21" customHeight="1" spans="1:8">
      <c r="A16" s="38"/>
      <c r="B16" s="39"/>
      <c r="C16" s="40" t="s">
        <v>26</v>
      </c>
      <c r="D16" s="41"/>
      <c r="E16" s="42"/>
      <c r="F16" s="43"/>
      <c r="G16" s="42"/>
      <c r="H16" s="44"/>
    </row>
    <row r="17" s="16" customFormat="1" ht="28.95" customHeight="1" spans="1:8">
      <c r="A17" s="38"/>
      <c r="B17" s="39"/>
      <c r="C17" s="40" t="s">
        <v>27</v>
      </c>
      <c r="D17" s="41"/>
      <c r="E17" s="42"/>
      <c r="F17" s="43"/>
      <c r="G17" s="42"/>
      <c r="H17" s="44"/>
    </row>
    <row r="18" s="16" customFormat="1" ht="21" customHeight="1" spans="1:8">
      <c r="A18" s="38"/>
      <c r="B18" s="39"/>
      <c r="C18" s="40" t="s">
        <v>28</v>
      </c>
      <c r="D18" s="41"/>
      <c r="E18" s="42"/>
      <c r="F18" s="43"/>
      <c r="G18" s="42"/>
      <c r="H18" s="44"/>
    </row>
    <row r="19" s="16" customFormat="1" ht="21" customHeight="1" spans="1:8">
      <c r="A19" s="38"/>
      <c r="B19" s="39"/>
      <c r="C19" s="40" t="s">
        <v>29</v>
      </c>
      <c r="D19" s="41"/>
      <c r="E19" s="42"/>
      <c r="F19" s="43"/>
      <c r="G19" s="42"/>
      <c r="H19" s="44"/>
    </row>
    <row r="20" s="16" customFormat="1" ht="21" customHeight="1" spans="1:8">
      <c r="A20" s="38"/>
      <c r="B20" s="39"/>
      <c r="C20" s="40" t="s">
        <v>30</v>
      </c>
      <c r="D20" s="41"/>
      <c r="E20" s="42"/>
      <c r="F20" s="43"/>
      <c r="G20" s="42"/>
      <c r="H20" s="44"/>
    </row>
    <row r="21" s="16" customFormat="1" ht="21" customHeight="1" spans="1:8">
      <c r="A21" s="45"/>
      <c r="B21" s="46"/>
      <c r="C21" s="47" t="s">
        <v>31</v>
      </c>
      <c r="D21" s="48"/>
      <c r="E21" s="49"/>
      <c r="F21" s="50"/>
      <c r="G21" s="49"/>
      <c r="H21" s="51"/>
    </row>
    <row r="22" s="16" customFormat="1" ht="21" customHeight="1" spans="1:8">
      <c r="A22" s="31" t="s">
        <v>32</v>
      </c>
      <c r="B22" s="32" t="s">
        <v>33</v>
      </c>
      <c r="C22" s="33" t="s">
        <v>34</v>
      </c>
      <c r="D22" s="34" t="s">
        <v>35</v>
      </c>
      <c r="E22" s="35">
        <f>2.1*2+1.5</f>
        <v>5.7</v>
      </c>
      <c r="F22" s="36">
        <v>675.306881069868</v>
      </c>
      <c r="G22" s="35">
        <f>E22*F22</f>
        <v>3849.24922209825</v>
      </c>
      <c r="H22" s="37"/>
    </row>
    <row r="23" s="16" customFormat="1" ht="21" customHeight="1" spans="1:8">
      <c r="A23" s="38"/>
      <c r="B23" s="39"/>
      <c r="C23" s="40" t="s">
        <v>36</v>
      </c>
      <c r="D23" s="41"/>
      <c r="E23" s="42"/>
      <c r="F23" s="43"/>
      <c r="G23" s="42"/>
      <c r="H23" s="44"/>
    </row>
    <row r="24" s="16" customFormat="1" ht="21" customHeight="1" spans="1:8">
      <c r="A24" s="38"/>
      <c r="B24" s="39"/>
      <c r="C24" s="40" t="s">
        <v>37</v>
      </c>
      <c r="D24" s="41"/>
      <c r="E24" s="42"/>
      <c r="F24" s="43"/>
      <c r="G24" s="42"/>
      <c r="H24" s="44"/>
    </row>
    <row r="25" s="16" customFormat="1" ht="21" customHeight="1" spans="1:8">
      <c r="A25" s="38"/>
      <c r="B25" s="39"/>
      <c r="C25" s="40" t="s">
        <v>38</v>
      </c>
      <c r="D25" s="41"/>
      <c r="E25" s="42"/>
      <c r="F25" s="43"/>
      <c r="G25" s="42"/>
      <c r="H25" s="44"/>
    </row>
    <row r="26" s="16" customFormat="1" ht="21" customHeight="1" spans="1:8">
      <c r="A26" s="38"/>
      <c r="B26" s="39"/>
      <c r="C26" s="40" t="s">
        <v>16</v>
      </c>
      <c r="D26" s="41"/>
      <c r="E26" s="42"/>
      <c r="F26" s="43"/>
      <c r="G26" s="42"/>
      <c r="H26" s="44"/>
    </row>
    <row r="27" s="16" customFormat="1" ht="21" customHeight="1" spans="1:8">
      <c r="A27" s="38"/>
      <c r="B27" s="39"/>
      <c r="C27" s="40" t="s">
        <v>39</v>
      </c>
      <c r="D27" s="41"/>
      <c r="E27" s="42"/>
      <c r="F27" s="43"/>
      <c r="G27" s="42"/>
      <c r="H27" s="44"/>
    </row>
    <row r="28" s="16" customFormat="1" ht="21" customHeight="1" spans="1:8">
      <c r="A28" s="52"/>
      <c r="B28" s="53"/>
      <c r="C28" s="54" t="s">
        <v>29</v>
      </c>
      <c r="D28" s="55"/>
      <c r="E28" s="56"/>
      <c r="F28" s="43"/>
      <c r="G28" s="42"/>
      <c r="H28" s="44"/>
    </row>
    <row r="29" s="16" customFormat="1" ht="21" customHeight="1" spans="1:8">
      <c r="A29" s="38"/>
      <c r="B29" s="39"/>
      <c r="C29" s="40" t="s">
        <v>40</v>
      </c>
      <c r="D29" s="41"/>
      <c r="E29" s="42"/>
      <c r="F29" s="43"/>
      <c r="G29" s="42"/>
      <c r="H29" s="44"/>
    </row>
    <row r="30" s="16" customFormat="1" ht="21" customHeight="1" spans="1:8">
      <c r="A30" s="45"/>
      <c r="B30" s="46"/>
      <c r="C30" s="47" t="s">
        <v>41</v>
      </c>
      <c r="D30" s="48"/>
      <c r="E30" s="49"/>
      <c r="F30" s="50"/>
      <c r="G30" s="49"/>
      <c r="H30" s="51"/>
    </row>
    <row r="31" s="16" customFormat="1" ht="21" customHeight="1" spans="1:8">
      <c r="A31" s="57" t="s">
        <v>42</v>
      </c>
      <c r="B31" s="58" t="s">
        <v>43</v>
      </c>
      <c r="C31" s="59" t="s">
        <v>44</v>
      </c>
      <c r="D31" s="60" t="s">
        <v>12</v>
      </c>
      <c r="E31" s="61">
        <f>((3.08+6.17)*2-1.65)*0.442</f>
        <v>7.4477</v>
      </c>
      <c r="F31" s="36">
        <v>490.063292941932</v>
      </c>
      <c r="G31" s="35">
        <f>E31*F31</f>
        <v>3649.84438684363</v>
      </c>
      <c r="H31" s="37"/>
    </row>
    <row r="32" s="16" customFormat="1" ht="21" customHeight="1" spans="1:8">
      <c r="A32" s="52"/>
      <c r="B32" s="53"/>
      <c r="C32" s="54" t="s">
        <v>45</v>
      </c>
      <c r="D32" s="55"/>
      <c r="E32" s="56"/>
      <c r="F32" s="43"/>
      <c r="G32" s="42"/>
      <c r="H32" s="44"/>
    </row>
    <row r="33" s="16" customFormat="1" ht="21" customHeight="1" spans="1:8">
      <c r="A33" s="52"/>
      <c r="B33" s="53"/>
      <c r="C33" s="54" t="s">
        <v>46</v>
      </c>
      <c r="D33" s="55"/>
      <c r="E33" s="56"/>
      <c r="F33" s="43"/>
      <c r="G33" s="42"/>
      <c r="H33" s="44"/>
    </row>
    <row r="34" s="16" customFormat="1" ht="21" customHeight="1" spans="1:8">
      <c r="A34" s="52"/>
      <c r="B34" s="53"/>
      <c r="C34" s="54" t="s">
        <v>47</v>
      </c>
      <c r="D34" s="55"/>
      <c r="E34" s="56"/>
      <c r="F34" s="43"/>
      <c r="G34" s="42"/>
      <c r="H34" s="44"/>
    </row>
    <row r="35" s="16" customFormat="1" ht="21" customHeight="1" spans="1:8">
      <c r="A35" s="52"/>
      <c r="B35" s="53"/>
      <c r="C35" s="54" t="s">
        <v>48</v>
      </c>
      <c r="D35" s="55"/>
      <c r="E35" s="56"/>
      <c r="F35" s="43"/>
      <c r="G35" s="42"/>
      <c r="H35" s="44"/>
    </row>
    <row r="36" s="16" customFormat="1" ht="21" customHeight="1" spans="1:8">
      <c r="A36" s="52"/>
      <c r="B36" s="53"/>
      <c r="C36" s="54" t="s">
        <v>28</v>
      </c>
      <c r="D36" s="55"/>
      <c r="E36" s="56"/>
      <c r="F36" s="43"/>
      <c r="G36" s="42"/>
      <c r="H36" s="44"/>
    </row>
    <row r="37" s="16" customFormat="1" ht="21" customHeight="1" spans="1:8">
      <c r="A37" s="52"/>
      <c r="B37" s="53"/>
      <c r="C37" s="54" t="s">
        <v>29</v>
      </c>
      <c r="D37" s="55"/>
      <c r="E37" s="56"/>
      <c r="F37" s="43"/>
      <c r="G37" s="42"/>
      <c r="H37" s="44"/>
    </row>
    <row r="38" s="16" customFormat="1" ht="21" customHeight="1" spans="1:8">
      <c r="A38" s="52"/>
      <c r="B38" s="53"/>
      <c r="C38" s="54" t="s">
        <v>49</v>
      </c>
      <c r="D38" s="55"/>
      <c r="E38" s="56"/>
      <c r="F38" s="43"/>
      <c r="G38" s="42"/>
      <c r="H38" s="44"/>
    </row>
    <row r="39" s="16" customFormat="1" ht="21" customHeight="1" spans="1:8">
      <c r="A39" s="52"/>
      <c r="B39" s="53"/>
      <c r="C39" s="54" t="s">
        <v>50</v>
      </c>
      <c r="D39" s="55"/>
      <c r="E39" s="56"/>
      <c r="F39" s="43"/>
      <c r="G39" s="42"/>
      <c r="H39" s="44"/>
    </row>
    <row r="40" s="16" customFormat="1" ht="21" customHeight="1" spans="1:8">
      <c r="A40" s="62"/>
      <c r="B40" s="63"/>
      <c r="C40" s="64" t="s">
        <v>51</v>
      </c>
      <c r="D40" s="65"/>
      <c r="E40" s="66"/>
      <c r="F40" s="50"/>
      <c r="G40" s="49"/>
      <c r="H40" s="51"/>
    </row>
    <row r="41" s="16" customFormat="1" ht="21" customHeight="1" spans="1:14">
      <c r="A41" s="67" t="s">
        <v>52</v>
      </c>
      <c r="B41" s="68"/>
      <c r="C41" s="68"/>
      <c r="D41" s="69">
        <f>SUM(G4:G40)</f>
        <v>70822.8209855254</v>
      </c>
      <c r="E41" s="69"/>
      <c r="F41" s="69"/>
      <c r="G41" s="69"/>
      <c r="H41" s="70"/>
      <c r="J41" s="72"/>
      <c r="K41" s="72"/>
      <c r="L41" s="72"/>
      <c r="M41" s="72"/>
      <c r="N41" s="72"/>
    </row>
  </sheetData>
  <mergeCells count="39">
    <mergeCell ref="A1:H1"/>
    <mergeCell ref="A41:C41"/>
    <mergeCell ref="D41:H41"/>
    <mergeCell ref="A2:A3"/>
    <mergeCell ref="A4:A12"/>
    <mergeCell ref="A13:A21"/>
    <mergeCell ref="A22:A30"/>
    <mergeCell ref="A31:A40"/>
    <mergeCell ref="B2:B3"/>
    <mergeCell ref="B4:B12"/>
    <mergeCell ref="B13:B21"/>
    <mergeCell ref="B22:B30"/>
    <mergeCell ref="B31:B40"/>
    <mergeCell ref="C2:C3"/>
    <mergeCell ref="D2:D3"/>
    <mergeCell ref="D4:D12"/>
    <mergeCell ref="D13:D21"/>
    <mergeCell ref="D22:D30"/>
    <mergeCell ref="D31:D40"/>
    <mergeCell ref="E2:E3"/>
    <mergeCell ref="E4:E12"/>
    <mergeCell ref="E13:E21"/>
    <mergeCell ref="E22:E30"/>
    <mergeCell ref="E31:E40"/>
    <mergeCell ref="F2:F3"/>
    <mergeCell ref="F4:F12"/>
    <mergeCell ref="F13:F21"/>
    <mergeCell ref="F22:F30"/>
    <mergeCell ref="F31:F40"/>
    <mergeCell ref="G2:G3"/>
    <mergeCell ref="G4:G12"/>
    <mergeCell ref="G13:G21"/>
    <mergeCell ref="G22:G30"/>
    <mergeCell ref="G31:G40"/>
    <mergeCell ref="H2:H3"/>
    <mergeCell ref="H4:H12"/>
    <mergeCell ref="H13:H21"/>
    <mergeCell ref="H22:H30"/>
    <mergeCell ref="H31:H4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E41" sqref="E41"/>
    </sheetView>
  </sheetViews>
  <sheetFormatPr defaultColWidth="9" defaultRowHeight="13.5" outlineLevelCol="5"/>
  <cols>
    <col min="1" max="1" width="13.375" customWidth="1"/>
    <col min="4" max="4" width="18.25" customWidth="1"/>
    <col min="6" max="6" width="10.375"/>
  </cols>
  <sheetData>
    <row r="1" spans="4:5">
      <c r="D1" t="s">
        <v>53</v>
      </c>
      <c r="E1" t="s">
        <v>54</v>
      </c>
    </row>
    <row r="2" spans="1:6">
      <c r="A2" s="11" t="s">
        <v>55</v>
      </c>
      <c r="B2" t="s">
        <v>56</v>
      </c>
      <c r="C2" t="s">
        <v>57</v>
      </c>
      <c r="D2">
        <f>150.2-35</f>
        <v>115.2</v>
      </c>
      <c r="E2">
        <v>0.23</v>
      </c>
      <c r="F2" s="12">
        <f t="shared" ref="F2:F12" si="0">E2*D2</f>
        <v>26.496</v>
      </c>
    </row>
    <row r="3" spans="1:6">
      <c r="A3" s="11"/>
      <c r="C3" t="s">
        <v>57</v>
      </c>
      <c r="D3">
        <v>35</v>
      </c>
      <c r="E3">
        <v>0.45</v>
      </c>
      <c r="F3" s="12">
        <f t="shared" si="0"/>
        <v>15.75</v>
      </c>
    </row>
    <row r="4" spans="1:6">
      <c r="A4" s="11"/>
      <c r="C4" t="s">
        <v>58</v>
      </c>
      <c r="D4">
        <f>150.2</f>
        <v>150.2</v>
      </c>
      <c r="E4">
        <v>0.102</v>
      </c>
      <c r="F4" s="12">
        <f t="shared" si="0"/>
        <v>15.3204</v>
      </c>
    </row>
    <row r="5" spans="1:6">
      <c r="A5" s="11"/>
      <c r="C5" t="s">
        <v>59</v>
      </c>
      <c r="D5">
        <f>34*2*2.06</f>
        <v>140.08</v>
      </c>
      <c r="E5">
        <v>0.12</v>
      </c>
      <c r="F5" s="12">
        <f t="shared" si="0"/>
        <v>16.8096</v>
      </c>
    </row>
    <row r="6" spans="1:6">
      <c r="A6" s="11"/>
      <c r="B6" t="s">
        <v>60</v>
      </c>
      <c r="C6" t="s">
        <v>57</v>
      </c>
      <c r="D6">
        <v>35</v>
      </c>
      <c r="E6">
        <v>0.431</v>
      </c>
      <c r="F6" s="12">
        <f t="shared" si="0"/>
        <v>15.085</v>
      </c>
    </row>
    <row r="7" spans="1:6">
      <c r="A7" s="11"/>
      <c r="C7" t="s">
        <v>57</v>
      </c>
      <c r="D7">
        <f>124.88-35</f>
        <v>89.88</v>
      </c>
      <c r="E7">
        <v>0.79</v>
      </c>
      <c r="F7" s="12">
        <f t="shared" si="0"/>
        <v>71.0052</v>
      </c>
    </row>
    <row r="8" spans="1:6">
      <c r="A8" s="11"/>
      <c r="C8" t="s">
        <v>58</v>
      </c>
      <c r="D8">
        <v>124.88</v>
      </c>
      <c r="E8">
        <v>0.327</v>
      </c>
      <c r="F8" s="12">
        <f t="shared" si="0"/>
        <v>40.83576</v>
      </c>
    </row>
    <row r="9" spans="1:6">
      <c r="A9" s="11"/>
      <c r="C9" t="s">
        <v>59</v>
      </c>
      <c r="D9">
        <f>22*2*4.7</f>
        <v>206.8</v>
      </c>
      <c r="E9">
        <v>0.12</v>
      </c>
      <c r="F9" s="12">
        <f t="shared" si="0"/>
        <v>24.816</v>
      </c>
    </row>
    <row r="10" spans="1:6">
      <c r="A10" s="11"/>
      <c r="B10" t="s">
        <v>61</v>
      </c>
      <c r="C10" t="s">
        <v>57</v>
      </c>
      <c r="D10">
        <v>127.35</v>
      </c>
      <c r="E10">
        <v>0.726</v>
      </c>
      <c r="F10" s="12">
        <f t="shared" si="0"/>
        <v>92.4561</v>
      </c>
    </row>
    <row r="11" spans="1:6">
      <c r="A11" s="11"/>
      <c r="C11" t="s">
        <v>58</v>
      </c>
      <c r="D11">
        <v>127.35</v>
      </c>
      <c r="E11">
        <v>0.102</v>
      </c>
      <c r="F11" s="12">
        <f t="shared" si="0"/>
        <v>12.9897</v>
      </c>
    </row>
    <row r="12" spans="1:6">
      <c r="A12" s="11"/>
      <c r="C12" t="s">
        <v>59</v>
      </c>
      <c r="D12">
        <f>22*2*4.7</f>
        <v>206.8</v>
      </c>
      <c r="E12">
        <v>0.327</v>
      </c>
      <c r="F12" s="12">
        <f t="shared" si="0"/>
        <v>67.6236</v>
      </c>
    </row>
    <row r="13" spans="1:6">
      <c r="A13" s="11" t="s">
        <v>62</v>
      </c>
      <c r="B13" t="s">
        <v>63</v>
      </c>
      <c r="C13" t="s">
        <v>57</v>
      </c>
      <c r="D13">
        <v>4959.24</v>
      </c>
      <c r="E13">
        <v>0.102</v>
      </c>
      <c r="F13" s="12">
        <f t="shared" ref="F13:F24" si="1">E13*D13</f>
        <v>505.84248</v>
      </c>
    </row>
    <row r="14" spans="1:6">
      <c r="A14" s="11"/>
      <c r="C14" t="s">
        <v>58</v>
      </c>
      <c r="D14">
        <v>4959.24</v>
      </c>
      <c r="E14">
        <v>0.195</v>
      </c>
      <c r="F14" s="12">
        <f t="shared" si="1"/>
        <v>967.0518</v>
      </c>
    </row>
    <row r="15" spans="1:6">
      <c r="A15" s="11"/>
      <c r="C15" t="s">
        <v>64</v>
      </c>
      <c r="D15">
        <f>(33*3+34*15)*2*2.1</f>
        <v>2557.8</v>
      </c>
      <c r="E15">
        <v>0.11</v>
      </c>
      <c r="F15" s="12">
        <f t="shared" si="1"/>
        <v>281.358</v>
      </c>
    </row>
    <row r="16" spans="1:6">
      <c r="A16" s="11"/>
      <c r="C16" t="s">
        <v>65</v>
      </c>
      <c r="D16">
        <f>(26+27*2)*2*2.1</f>
        <v>336</v>
      </c>
      <c r="E16">
        <v>0.11</v>
      </c>
      <c r="F16" s="12">
        <f t="shared" si="1"/>
        <v>36.96</v>
      </c>
    </row>
    <row r="17" spans="1:6">
      <c r="A17" s="11"/>
      <c r="C17" t="s">
        <v>66</v>
      </c>
      <c r="D17">
        <f>(61+62*3+59)*2*2.1</f>
        <v>1285.2</v>
      </c>
      <c r="E17">
        <v>0.11</v>
      </c>
      <c r="F17" s="12">
        <f t="shared" si="1"/>
        <v>141.372</v>
      </c>
    </row>
    <row r="18" spans="1:6">
      <c r="A18" s="11"/>
      <c r="B18" t="s">
        <v>67</v>
      </c>
      <c r="C18" t="s">
        <v>57</v>
      </c>
      <c r="D18">
        <v>278.53</v>
      </c>
      <c r="E18">
        <v>0.102</v>
      </c>
      <c r="F18" s="12">
        <f t="shared" si="1"/>
        <v>28.41006</v>
      </c>
    </row>
    <row r="19" spans="1:6">
      <c r="A19" s="11"/>
      <c r="C19" t="s">
        <v>58</v>
      </c>
      <c r="D19">
        <v>278.53</v>
      </c>
      <c r="E19">
        <v>0.195</v>
      </c>
      <c r="F19" s="12">
        <f t="shared" si="1"/>
        <v>54.31335</v>
      </c>
    </row>
    <row r="20" spans="1:6">
      <c r="A20" s="11"/>
      <c r="C20" t="s">
        <v>59</v>
      </c>
      <c r="D20">
        <f>26*2*4.2*2</f>
        <v>436.8</v>
      </c>
      <c r="E20">
        <v>0.11</v>
      </c>
      <c r="F20" s="12">
        <f t="shared" si="1"/>
        <v>48.048</v>
      </c>
    </row>
    <row r="21" spans="1:6">
      <c r="A21" s="10" t="s">
        <v>68</v>
      </c>
      <c r="C21" t="s">
        <v>57</v>
      </c>
      <c r="D21">
        <v>289.33</v>
      </c>
      <c r="E21">
        <v>0.102</v>
      </c>
      <c r="F21" s="13">
        <f t="shared" si="1"/>
        <v>29.51166</v>
      </c>
    </row>
    <row r="22" spans="1:6">
      <c r="A22" s="10"/>
      <c r="C22" t="s">
        <v>58</v>
      </c>
      <c r="D22">
        <v>289.33</v>
      </c>
      <c r="E22">
        <v>0.242</v>
      </c>
      <c r="F22" s="13">
        <f t="shared" si="1"/>
        <v>70.01786</v>
      </c>
    </row>
    <row r="23" spans="1:6">
      <c r="A23" s="10"/>
      <c r="C23" t="s">
        <v>59</v>
      </c>
      <c r="D23">
        <f>10*0.8</f>
        <v>8</v>
      </c>
      <c r="E23">
        <v>0.268</v>
      </c>
      <c r="F23" s="13">
        <f t="shared" si="1"/>
        <v>2.144</v>
      </c>
    </row>
    <row r="24" spans="1:6">
      <c r="A24" s="10" t="s">
        <v>69</v>
      </c>
      <c r="B24" t="s">
        <v>70</v>
      </c>
      <c r="C24" t="s">
        <v>57</v>
      </c>
      <c r="D24">
        <v>211.31</v>
      </c>
      <c r="E24">
        <v>0.36</v>
      </c>
      <c r="F24" s="13">
        <f t="shared" si="1"/>
        <v>76.0716</v>
      </c>
    </row>
    <row r="25" spans="1:6">
      <c r="A25" s="10"/>
      <c r="C25" t="s">
        <v>57</v>
      </c>
      <c r="D25">
        <v>78.01</v>
      </c>
      <c r="E25">
        <v>1</v>
      </c>
      <c r="F25" s="13">
        <f t="shared" ref="F25:F39" si="2">E25*D25</f>
        <v>78.01</v>
      </c>
    </row>
    <row r="26" spans="1:6">
      <c r="A26" s="10"/>
      <c r="C26" t="s">
        <v>58</v>
      </c>
      <c r="D26">
        <v>289.32</v>
      </c>
      <c r="E26">
        <v>0.102</v>
      </c>
      <c r="F26" s="13">
        <f t="shared" si="2"/>
        <v>29.51064</v>
      </c>
    </row>
    <row r="27" spans="1:6">
      <c r="A27" s="10"/>
      <c r="C27" t="s">
        <v>59</v>
      </c>
      <c r="D27">
        <f>26*4.1</f>
        <v>106.6</v>
      </c>
      <c r="E27">
        <v>0.268</v>
      </c>
      <c r="F27" s="13">
        <f t="shared" si="2"/>
        <v>28.5688</v>
      </c>
    </row>
    <row r="28" spans="1:6">
      <c r="A28" s="10"/>
      <c r="B28" t="s">
        <v>71</v>
      </c>
      <c r="C28" t="s">
        <v>57</v>
      </c>
      <c r="D28">
        <v>271.96</v>
      </c>
      <c r="E28">
        <v>0.36</v>
      </c>
      <c r="F28" s="13">
        <f t="shared" si="2"/>
        <v>97.9056</v>
      </c>
    </row>
    <row r="29" spans="1:6">
      <c r="A29" s="10"/>
      <c r="C29" t="s">
        <v>58</v>
      </c>
      <c r="D29">
        <v>271.96</v>
      </c>
      <c r="E29">
        <v>0.242</v>
      </c>
      <c r="F29" s="13">
        <f t="shared" si="2"/>
        <v>65.81432</v>
      </c>
    </row>
    <row r="30" spans="1:6">
      <c r="A30" s="10"/>
      <c r="C30" t="s">
        <v>59</v>
      </c>
      <c r="D30">
        <f>30*4.25</f>
        <v>127.5</v>
      </c>
      <c r="E30">
        <v>0.268</v>
      </c>
      <c r="F30" s="13">
        <f t="shared" si="2"/>
        <v>34.17</v>
      </c>
    </row>
    <row r="31" spans="1:6">
      <c r="A31" s="10"/>
      <c r="B31" t="s">
        <v>72</v>
      </c>
      <c r="C31" t="s">
        <v>57</v>
      </c>
      <c r="D31">
        <v>211.31</v>
      </c>
      <c r="E31">
        <v>0.36</v>
      </c>
      <c r="F31" s="13">
        <f t="shared" si="2"/>
        <v>76.0716</v>
      </c>
    </row>
    <row r="32" spans="1:6">
      <c r="A32" s="10"/>
      <c r="C32" t="s">
        <v>58</v>
      </c>
      <c r="D32">
        <v>289.32</v>
      </c>
      <c r="E32">
        <v>0.242</v>
      </c>
      <c r="F32" s="13">
        <f t="shared" si="2"/>
        <v>70.01544</v>
      </c>
    </row>
    <row r="33" spans="1:6">
      <c r="A33" s="10"/>
      <c r="C33" t="s">
        <v>59</v>
      </c>
      <c r="D33">
        <f>29*4.25</f>
        <v>123.25</v>
      </c>
      <c r="E33">
        <v>0.268</v>
      </c>
      <c r="F33" s="13">
        <f t="shared" si="2"/>
        <v>33.031</v>
      </c>
    </row>
    <row r="34" spans="1:6">
      <c r="A34" s="10"/>
      <c r="B34" t="s">
        <v>73</v>
      </c>
      <c r="C34" t="s">
        <v>57</v>
      </c>
      <c r="D34">
        <v>289.32</v>
      </c>
      <c r="E34">
        <v>0.36</v>
      </c>
      <c r="F34" s="13">
        <f t="shared" si="2"/>
        <v>104.1552</v>
      </c>
    </row>
    <row r="35" spans="1:6">
      <c r="A35" s="10"/>
      <c r="C35" t="s">
        <v>58</v>
      </c>
      <c r="D35">
        <v>242.16</v>
      </c>
      <c r="E35">
        <v>0.102</v>
      </c>
      <c r="F35" s="13">
        <f t="shared" si="2"/>
        <v>24.70032</v>
      </c>
    </row>
    <row r="36" spans="1:6">
      <c r="A36" s="10"/>
      <c r="C36" t="s">
        <v>59</v>
      </c>
      <c r="D36">
        <f>22*4.5</f>
        <v>99</v>
      </c>
      <c r="E36">
        <v>0.268</v>
      </c>
      <c r="F36" s="13">
        <f t="shared" si="2"/>
        <v>26.532</v>
      </c>
    </row>
    <row r="37" spans="6:6">
      <c r="F37" s="14"/>
    </row>
    <row r="38" spans="6:6">
      <c r="F38" s="14"/>
    </row>
    <row r="39" spans="6:6">
      <c r="F39" s="14"/>
    </row>
    <row r="40" spans="6:6">
      <c r="F40" s="14"/>
    </row>
    <row r="41" spans="6:6">
      <c r="F41" s="14"/>
    </row>
    <row r="42" spans="6:6">
      <c r="F42" s="14"/>
    </row>
    <row r="43" spans="6:6">
      <c r="F43" s="14"/>
    </row>
  </sheetData>
  <mergeCells count="4">
    <mergeCell ref="A2:A12"/>
    <mergeCell ref="A13:A20"/>
    <mergeCell ref="A21:A23"/>
    <mergeCell ref="A24:A3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"/>
  <sheetViews>
    <sheetView workbookViewId="0">
      <selection activeCell="E25" sqref="E25"/>
    </sheetView>
  </sheetViews>
  <sheetFormatPr defaultColWidth="9" defaultRowHeight="13.5" outlineLevelRow="5"/>
  <cols>
    <col min="2" max="2" width="19.375" customWidth="1"/>
    <col min="3" max="3" width="19.125" customWidth="1"/>
    <col min="4" max="4" width="12.125" customWidth="1"/>
    <col min="5" max="5" width="15.25" customWidth="1"/>
    <col min="6" max="6" width="13" customWidth="1"/>
    <col min="7" max="7" width="12.5" customWidth="1"/>
    <col min="8" max="8" width="13.125" customWidth="1"/>
    <col min="9" max="9" width="14.25" customWidth="1"/>
    <col min="10" max="10" width="13.8916666666667" customWidth="1"/>
  </cols>
  <sheetData>
    <row r="1" ht="48" customHeight="1" spans="2:9">
      <c r="B1" s="3" t="s">
        <v>74</v>
      </c>
      <c r="C1" s="4"/>
      <c r="D1" s="5" t="s">
        <v>75</v>
      </c>
      <c r="E1" s="6" t="s">
        <v>76</v>
      </c>
      <c r="F1" s="7" t="s">
        <v>77</v>
      </c>
      <c r="G1" s="6" t="s">
        <v>78</v>
      </c>
      <c r="H1" s="7" t="s">
        <v>79</v>
      </c>
      <c r="I1" s="5" t="s">
        <v>80</v>
      </c>
    </row>
    <row r="2" ht="35" customHeight="1" spans="2:9">
      <c r="B2" s="6" t="s">
        <v>81</v>
      </c>
      <c r="C2" s="5" t="s">
        <v>82</v>
      </c>
      <c r="D2" s="5">
        <v>1845.55</v>
      </c>
      <c r="E2" s="6">
        <v>75.22</v>
      </c>
      <c r="F2" s="6">
        <v>101.77</v>
      </c>
      <c r="G2" s="6">
        <f>F2-E2</f>
        <v>26.55</v>
      </c>
      <c r="H2" s="8">
        <f>G2*1.09*1.06</f>
        <v>30.67587</v>
      </c>
      <c r="I2" s="9">
        <f>D2*$H$2</f>
        <v>56613.8518785</v>
      </c>
    </row>
    <row r="3" ht="31" customHeight="1" spans="2:10">
      <c r="B3" s="6"/>
      <c r="C3" s="5" t="s">
        <v>83</v>
      </c>
      <c r="D3" s="5">
        <v>616.99</v>
      </c>
      <c r="E3" s="6"/>
      <c r="F3" s="6"/>
      <c r="G3" s="6"/>
      <c r="H3" s="8"/>
      <c r="I3" s="9">
        <f>D3*$H$2</f>
        <v>18926.7050313</v>
      </c>
      <c r="J3" s="10"/>
    </row>
    <row r="4" ht="31" customHeight="1" spans="2:10">
      <c r="B4" s="6" t="s">
        <v>84</v>
      </c>
      <c r="C4" s="5" t="s">
        <v>82</v>
      </c>
      <c r="D4" s="5">
        <v>721.78</v>
      </c>
      <c r="E4" s="6"/>
      <c r="F4" s="6"/>
      <c r="G4" s="6"/>
      <c r="H4" s="8"/>
      <c r="I4" s="9">
        <f>D4*$H$2</f>
        <v>22141.2294486</v>
      </c>
      <c r="J4" s="10"/>
    </row>
    <row r="5" ht="30" customHeight="1" spans="2:10">
      <c r="B5" s="6"/>
      <c r="C5" s="5" t="s">
        <v>83</v>
      </c>
      <c r="D5" s="5">
        <v>124.44</v>
      </c>
      <c r="E5" s="6"/>
      <c r="F5" s="6"/>
      <c r="G5" s="6"/>
      <c r="H5" s="8"/>
      <c r="I5" s="9">
        <f>D5*$H$2</f>
        <v>3817.3052628</v>
      </c>
      <c r="J5" s="10"/>
    </row>
    <row r="6" ht="36" customHeight="1" spans="2:9">
      <c r="B6" s="3" t="s">
        <v>85</v>
      </c>
      <c r="C6" s="4"/>
      <c r="D6" s="5">
        <f>SUM(D2:D5)</f>
        <v>3308.76</v>
      </c>
      <c r="E6" s="5"/>
      <c r="F6" s="5"/>
      <c r="G6" s="5"/>
      <c r="H6" s="5"/>
      <c r="I6" s="9">
        <f>D6*$H$2</f>
        <v>101499.0916212</v>
      </c>
    </row>
  </sheetData>
  <mergeCells count="9">
    <mergeCell ref="B1:C1"/>
    <mergeCell ref="B6:C6"/>
    <mergeCell ref="B2:B3"/>
    <mergeCell ref="B4:B5"/>
    <mergeCell ref="E2:E5"/>
    <mergeCell ref="F2:F5"/>
    <mergeCell ref="G2:G5"/>
    <mergeCell ref="H2:H5"/>
    <mergeCell ref="J3:J5"/>
  </mergeCells>
  <pageMargins left="0.432638888888889" right="0.314583333333333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5"/>
  <sheetViews>
    <sheetView tabSelected="1" workbookViewId="0">
      <selection activeCell="A2" sqref="$A2:$XFD5"/>
    </sheetView>
  </sheetViews>
  <sheetFormatPr defaultColWidth="9" defaultRowHeight="13.5" outlineLevelRow="4" outlineLevelCol="2"/>
  <cols>
    <col min="2" max="2" width="36.625" customWidth="1"/>
    <col min="3" max="3" width="16"/>
  </cols>
  <sheetData>
    <row r="2" ht="22" customHeight="1" spans="2:3">
      <c r="B2" s="1" t="s">
        <v>86</v>
      </c>
      <c r="C2" s="1" t="s">
        <v>87</v>
      </c>
    </row>
    <row r="3" ht="22" customHeight="1" spans="2:3">
      <c r="B3" s="1" t="s">
        <v>88</v>
      </c>
      <c r="C3" s="2">
        <f>新增楼梯采光顶!D41</f>
        <v>70822.8209855254</v>
      </c>
    </row>
    <row r="4" ht="22" customHeight="1" spans="2:3">
      <c r="B4" s="1" t="s">
        <v>89</v>
      </c>
      <c r="C4" s="2">
        <f>镀锌钢板粉末喷涂!I6</f>
        <v>101499.0916212</v>
      </c>
    </row>
    <row r="5" ht="22" customHeight="1" spans="2:3">
      <c r="B5" s="1" t="s">
        <v>85</v>
      </c>
      <c r="C5" s="2">
        <f>SUM(C3:C4)</f>
        <v>172321.912606725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新增楼梯采光顶</vt:lpstr>
      <vt:lpstr>计算稿</vt:lpstr>
      <vt:lpstr>镀锌钢板粉末喷涂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小楼听雨T^T</cp:lastModifiedBy>
  <dcterms:created xsi:type="dcterms:W3CDTF">2020-09-15T06:30:00Z</dcterms:created>
  <dcterms:modified xsi:type="dcterms:W3CDTF">2021-07-02T03:57:23Z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BA550F039BA84A09A27D0B2920ADAF0A</vt:lpwstr>
  </property>
</Properties>
</file>