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765"/>
  </bookViews>
  <sheets>
    <sheet name="62#地块51、52、53、56、57号楼室外管网工程量清单" sheetId="4" r:id="rId1"/>
  </sheets>
  <definedNames>
    <definedName name="_xlnm._FilterDatabase" localSheetId="0" hidden="1">'62#地块51、52、53、56、57号楼室外管网工程量清单'!$A$4:$P$52</definedName>
  </definedNames>
  <calcPr calcId="125725"/>
</workbook>
</file>

<file path=xl/calcChain.xml><?xml version="1.0" encoding="utf-8"?>
<calcChain xmlns="http://schemas.openxmlformats.org/spreadsheetml/2006/main">
  <c r="H50" i="4"/>
  <c r="E50"/>
  <c r="H49"/>
  <c r="H48"/>
  <c r="H47"/>
  <c r="H46"/>
  <c r="H45"/>
  <c r="E45"/>
  <c r="H44"/>
  <c r="E44"/>
  <c r="H43"/>
  <c r="H42"/>
  <c r="E42"/>
  <c r="H41"/>
  <c r="E41"/>
  <c r="H40"/>
  <c r="H39"/>
  <c r="H38"/>
  <c r="H35" s="1"/>
  <c r="H37"/>
  <c r="F37"/>
  <c r="H36"/>
  <c r="F36"/>
  <c r="H34"/>
  <c r="H33"/>
  <c r="H32"/>
  <c r="E32"/>
  <c r="H31"/>
  <c r="E31"/>
  <c r="H30"/>
  <c r="H29"/>
  <c r="H28"/>
  <c r="H27"/>
  <c r="F27"/>
  <c r="H26"/>
  <c r="H25"/>
  <c r="H24"/>
  <c r="H23"/>
  <c r="H22" s="1"/>
  <c r="H21"/>
  <c r="H20"/>
  <c r="H19"/>
  <c r="H18"/>
  <c r="H17"/>
  <c r="H16"/>
  <c r="H15"/>
  <c r="H14"/>
  <c r="H13"/>
  <c r="F13"/>
  <c r="H12"/>
  <c r="E12"/>
  <c r="H11"/>
  <c r="E11"/>
  <c r="H10"/>
  <c r="H9"/>
  <c r="H8"/>
  <c r="H5" s="1"/>
  <c r="H7"/>
  <c r="H6"/>
  <c r="H51" l="1"/>
</calcChain>
</file>

<file path=xl/sharedStrings.xml><?xml version="1.0" encoding="utf-8"?>
<sst xmlns="http://schemas.openxmlformats.org/spreadsheetml/2006/main" count="154" uniqueCount="87">
  <si>
    <t>开元壹号62#地块51、52、53、56、57号楼室外管网工程量清单</t>
  </si>
  <si>
    <t>序号</t>
  </si>
  <si>
    <t>项目名称</t>
  </si>
  <si>
    <t>项目特征描述</t>
  </si>
  <si>
    <t>计量
单位</t>
  </si>
  <si>
    <t>工程量</t>
  </si>
  <si>
    <t>金额（元）</t>
  </si>
  <si>
    <t>综合单价（元）</t>
  </si>
  <si>
    <t>合价</t>
  </si>
  <si>
    <t>备注</t>
  </si>
  <si>
    <t>主要材料品牌</t>
  </si>
  <si>
    <t>综合单价</t>
  </si>
  <si>
    <t>主材单价</t>
  </si>
  <si>
    <t>一</t>
  </si>
  <si>
    <t>给水</t>
  </si>
  <si>
    <t>小计</t>
  </si>
  <si>
    <t>球墨铸铁管</t>
  </si>
  <si>
    <t>1.安装部位:室外
2.介质:给水
3.材质、规格:球墨铸铁管 DN200
4.连接形式:橡胶圈连接
5.清单中已考虑与此项工作相关的一切费用</t>
  </si>
  <si>
    <t>m</t>
  </si>
  <si>
    <t>1.安装部位:室外
2.介质:给水
3.材质、规格:球墨铸铁管 DN100
4.连接形式:橡胶圈连接
5.清单中已考虑与此项工作相关的一切费用</t>
  </si>
  <si>
    <t>钢塑复合管</t>
  </si>
  <si>
    <t>1.安装部位:室外
2.介质:给水
3.材质、规格:钢塑复合管 DN65
4.连接形式:螺纹连接
5.清单中已考虑与此项工作相关的一切费用</t>
  </si>
  <si>
    <t>1.安装部位:室外
2.介质:给水
3.材质、规格:钢塑复合管 DN32
4.连接形式:螺纹连接
5.清单中已考虑与此项工作相关的一切费用</t>
  </si>
  <si>
    <t>钢套管</t>
  </si>
  <si>
    <t>1.安装部位:室外
2.介质:钢套管
3.材质、规格:焊接钢管 DN150
4.清单中已考虑与此项工作相关的一切费用</t>
  </si>
  <si>
    <t>挖沟槽土方</t>
  </si>
  <si>
    <t>1.土壤类别:一般土
2.挖土深度:自行考虑
3.清单中已考虑与此项工作相关的一切费用</t>
  </si>
  <si>
    <t>m3</t>
  </si>
  <si>
    <t>回填方</t>
  </si>
  <si>
    <t>1.名称:回填土方
2.填方来源、运距:原土夯填
3.密实度满足图纸要求
4.清单中已考虑与此项工作相关的一切费用</t>
  </si>
  <si>
    <t>砌筑井</t>
  </si>
  <si>
    <t>1.名称：幼儿园水表井（不含井圈及井盖）
2.规格、做法详见国标图集05S502-42~44
3.清单中已考虑与此项工作相关的一切费用</t>
  </si>
  <si>
    <t>座</t>
  </si>
  <si>
    <t>水表</t>
  </si>
  <si>
    <t>1.名称:水表
2.规格:DN50
3.做法详见国标图集05S502-42~44
4.清单中已考虑与此项工作相关的一切费用</t>
  </si>
  <si>
    <t>个</t>
  </si>
  <si>
    <t>蝶阀</t>
  </si>
  <si>
    <t>1.名称:蝶阀
2.规格:DN65
3.做法详见国标图集05S502-42~44
4.清单中已考虑与此项工作相关的一切费用</t>
  </si>
  <si>
    <t>止回阀</t>
  </si>
  <si>
    <t>1.名称:止回阀
2.规格:DN65
3.做法详见国标图集05S502-42~44
4.清单中已考虑与此项工作相关的一切费用</t>
  </si>
  <si>
    <t>1.名称：商业水表井（不含井圈及井盖）
2.规格、做法详见国标图集05S502-42~44
3.清单中已考虑与此项工作相关的一切费用</t>
  </si>
  <si>
    <t>1.名称:水表
2.规格:DN25
3.做法详见国标图集05S502-42~44
4.清单中已考虑与此项工作相关的一切费用</t>
  </si>
  <si>
    <t>1.名称:蝶阀
2.规格:DN32
3.做法详见国标图集05S502-42~44
4.清单中已考虑与此项工作相关的一切费用</t>
  </si>
  <si>
    <t>1.名称:止回阀
2.规格:DN32
3.做法详见国标图集05S502-42~44
4.清单中已考虑与此项工作相关的一切费用</t>
  </si>
  <si>
    <t>球阀</t>
  </si>
  <si>
    <t>1.名称:球阀
2.规格:DN65
3.做法详见国标图集05S502-42~44
4.清单中已考虑与此项工作相关的一切费用</t>
  </si>
  <si>
    <t>二</t>
  </si>
  <si>
    <t>雨水</t>
  </si>
  <si>
    <t>HDPE双壁波纹管</t>
  </si>
  <si>
    <t>1.安装部位:室外
2.介质:雨水
3.材质、规格:HDPE双壁波纹管（环刚度SN8）DN300
4.连接形式:双向承插弹性密封橡胶圈连接
5.管道基础：200mm砂垫层
6.清单中已考虑与此项工作相关的一切费用</t>
  </si>
  <si>
    <t>1.安装部位:室外
2.介质:雨水
3.材质、规格:HDPE双壁波纹管（环刚度SN8）DN400
4.连接形式:双向承插弹性密封橡胶圈连接
5.管道基础：200mm砂垫层</t>
  </si>
  <si>
    <t>1.安装部位:室外
2.介质:雨水
3.材质、规格:HDPE双壁波纹管（环刚度SN8）DN500
4.连接形式:双向承插弹性密封橡胶圈连接
5.管道基础：200mm砂垫层</t>
  </si>
  <si>
    <t>1.安装部位:室外
2.介质:雨水
3.材质、规格:HDPE双壁波纹管（环刚度SN8）DN600
4.连接形式:双向承插弹性密封橡胶圈连接
5.管道基础：200mm砂垫层</t>
  </si>
  <si>
    <t>铸铁管</t>
  </si>
  <si>
    <t>1.安装部位:室外
2.介质:雨水
3.材质、规格:铸铁管 DN200
4.连接形式:橡胶圈连接
5.清单中已考虑与此项工作相关的一切费用</t>
  </si>
  <si>
    <t>UPVC塑料管</t>
  </si>
  <si>
    <t>1.安装部位:室外
2.介质:雨水
3.材质、规格:UPVC de80
4.连接形式:粘接
5.管道基础：200mm砂垫层</t>
  </si>
  <si>
    <t>1.安装部位:室外
2.介质:雨水
3.材质、规格:UPVC de110
4.连接形式:粘接
5.管道基础：200mm砂垫层</t>
  </si>
  <si>
    <t>1.安装部位:室外
2.介质:雨水
3.材质、规格:UPVC de160
4.连接形式:粘接
5.管道基础：200mm砂垫层</t>
  </si>
  <si>
    <t>1.土壤类别:一般土
2.挖土深度:自行考虑</t>
  </si>
  <si>
    <t>1.名称:回填土方
2.填方来源、运距:原土夯填
3.密实度满足图纸要求</t>
  </si>
  <si>
    <t>塑料井</t>
  </si>
  <si>
    <t>1.名称：塑料雨水井（不含井圈及井盖）
2.规格：Φ450
3.做法详见国标图集08SS523《建筑小区塑料排水检查井》11页~67页</t>
  </si>
  <si>
    <t>1.名称：塑料雨水井（不含井圈及井盖）
2.规格：Φ630
3.详见国标图集08SS523《建筑小区塑料排水检查井》11页~67页</t>
  </si>
  <si>
    <t>三</t>
  </si>
  <si>
    <t>排水</t>
  </si>
  <si>
    <t>1.安装部位:室外
2.介质:污水
3.材质、规格:铸铁管 DN100
4.连接形式:胶圈连接
5.管道基础：200mm砂垫层</t>
  </si>
  <si>
    <t>1.安装部位:室外
2.介质:污水
3.材质、规格:铸铁管 DN150
4.连接形式:胶圈连接
5.管道基础：200mm砂垫层</t>
  </si>
  <si>
    <t>塑料管</t>
  </si>
  <si>
    <t>1.安装部位:室外
2.介质:污水
3.材质、规格:UPVC de50
4.连接形式:承插粘接
5.管道基础：200mm砂垫层</t>
  </si>
  <si>
    <t>1.安装部位:室外
2.介质:污水
3.材质、规格:UPVC de75
4.连接形式:承插粘接
5.管道基础：200mm砂垫层</t>
  </si>
  <si>
    <t>1.安装部位:室外
2.介质:污水
3.材质、规格:UPVC de110
4.连接形式:承插粘接
5.管道基础：200mm砂垫层</t>
  </si>
  <si>
    <t>1.安装部位:室外
2.介质:污水
3.材质、规格:UPVC de150
4.连接形式:承插粘接
5.管道基础：200mm砂垫层</t>
  </si>
  <si>
    <t>1.安装部位:室外
2.介质:污水
3.材质、规格:HDPE双壁波纹管（环刚度SN8）DN200
4.连接形式:承插粘接
5.管道基础：200mm砂垫层</t>
  </si>
  <si>
    <t>1.安装部位:室外
2.介质:污水
3.材质、规格:HDPE双壁波纹管（环刚度SN8）DN300
4.连接形式:双向承插弹性密封橡胶圈连接
5.管道基础：200mm砂垫层</t>
  </si>
  <si>
    <t>1.土壤类别:一般土
2.挖土深度:满足施工要求自行考虑</t>
  </si>
  <si>
    <t>1.名称：塑料污水井（不含井圈及井盖）
2.规格：Φ450
3.详见国标图集08SS523《建筑小区塑料排水检查井》11页~67页</t>
  </si>
  <si>
    <t>整体化粪池</t>
  </si>
  <si>
    <t>1.名称:玻璃钢化粪池
2.型号、规格:100m3 YJBH-13-II 直径3.1m，长度14.5m
3.详见14SS706第46页，基础做法见14SS706第50页A型基础，含周边换填</t>
  </si>
  <si>
    <t>油水分离器</t>
  </si>
  <si>
    <t>1.名称:埋地式油水分离器
2.型号、规格:处理量60m³/h OKM-50</t>
  </si>
  <si>
    <t>挖基坑土方</t>
  </si>
  <si>
    <t>1.土壤类别:一般土(化粪池部分)
2.挖土深度:满足施工要求</t>
  </si>
  <si>
    <t>1.名称:回填土方(化粪池部分)
2.填方来源、运距:原土夯填
3.密实度满足图纸要求</t>
  </si>
  <si>
    <t>四</t>
  </si>
  <si>
    <t>合计</t>
  </si>
  <si>
    <t>注：1.综合单价中包含：人工费、材料费、机械费、措施费、安全文明施工费、扬尘治理增加费、疫情增加费、规费、管理费、利润、税金(增值税专用发票)、风险、调试、材料检测检验费等一切与之相关全部费用。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</si>
</sst>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9">
    <font>
      <sz val="12"/>
      <name val="宋体"/>
      <charset val="134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sz val="10"/>
      <name val="宋体"/>
      <charset val="134"/>
      <scheme val="minor"/>
    </font>
    <font>
      <sz val="16"/>
      <name val="宋体"/>
      <charset val="134"/>
      <scheme val="minor"/>
    </font>
    <font>
      <sz val="9"/>
      <name val="宋体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0" xfId="0" applyNumberFormat="1" applyFont="1" applyFill="1" applyAlignment="1"/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</cellXfs>
  <cellStyles count="2">
    <cellStyle name="常规" xfId="0" builtinId="0"/>
    <cellStyle name="常规 7" xfId="1"/>
  </cellStyles>
  <dxfs count="0"/>
  <tableStyles count="0" defaultTableStyle="TableStyleMedium2" defaultPivotStyle="PivotStyleLight16"/>
  <colors>
    <mruColors>
      <color rgb="FFF8DF93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0"/>
  <sheetViews>
    <sheetView tabSelected="1" zoomScaleNormal="100" workbookViewId="0">
      <pane ySplit="5" topLeftCell="A6" activePane="bottomLeft" state="frozen"/>
      <selection pane="bottomLeft" sqref="A1:J1"/>
    </sheetView>
  </sheetViews>
  <sheetFormatPr defaultColWidth="8" defaultRowHeight="12" outlineLevelRow="1"/>
  <cols>
    <col min="1" max="1" width="4.25" style="3" customWidth="1"/>
    <col min="2" max="2" width="8" style="3" customWidth="1"/>
    <col min="3" max="3" width="30.75" style="3" customWidth="1"/>
    <col min="4" max="4" width="4.875" style="3" customWidth="1"/>
    <col min="5" max="5" width="7.5" style="3" customWidth="1"/>
    <col min="6" max="7" width="9" style="4" customWidth="1"/>
    <col min="8" max="8" width="10.625" style="4" customWidth="1"/>
    <col min="9" max="9" width="7.625" style="5" customWidth="1"/>
    <col min="10" max="10" width="7.375" style="5" customWidth="1"/>
    <col min="11" max="11" width="8.875" style="3"/>
    <col min="12" max="12" width="9.625" style="5"/>
    <col min="13" max="13" width="8.375" style="5"/>
    <col min="14" max="16" width="8" style="5"/>
    <col min="17" max="16384" width="8" style="3"/>
  </cols>
  <sheetData>
    <row r="1" spans="1:16" ht="39" customHeight="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spans="1:16" ht="14.25" customHeight="1">
      <c r="A2" s="28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6</v>
      </c>
      <c r="G2" s="28"/>
      <c r="H2" s="28"/>
      <c r="I2" s="28"/>
      <c r="J2" s="28"/>
    </row>
    <row r="3" spans="1:16" ht="15.6" customHeight="1">
      <c r="A3" s="28"/>
      <c r="B3" s="28"/>
      <c r="C3" s="28"/>
      <c r="D3" s="28"/>
      <c r="E3" s="28"/>
      <c r="F3" s="24" t="s">
        <v>7</v>
      </c>
      <c r="G3" s="24"/>
      <c r="H3" s="28" t="s">
        <v>8</v>
      </c>
      <c r="I3" s="28" t="s">
        <v>9</v>
      </c>
      <c r="J3" s="28" t="s">
        <v>10</v>
      </c>
    </row>
    <row r="4" spans="1:16" ht="14.1" customHeight="1">
      <c r="A4" s="28"/>
      <c r="B4" s="28"/>
      <c r="C4" s="28"/>
      <c r="D4" s="28"/>
      <c r="E4" s="28"/>
      <c r="F4" s="23" t="s">
        <v>11</v>
      </c>
      <c r="G4" s="23" t="s">
        <v>12</v>
      </c>
      <c r="H4" s="28"/>
      <c r="I4" s="28"/>
      <c r="J4" s="28"/>
    </row>
    <row r="5" spans="1:16" s="1" customFormat="1" ht="22.15" customHeight="1">
      <c r="A5" s="7" t="s">
        <v>13</v>
      </c>
      <c r="B5" s="6" t="s">
        <v>14</v>
      </c>
      <c r="C5" s="6" t="s">
        <v>15</v>
      </c>
      <c r="D5" s="7"/>
      <c r="E5" s="7"/>
      <c r="F5" s="7"/>
      <c r="G5" s="7"/>
      <c r="H5" s="8">
        <f>SUM(H6:H21)</f>
        <v>97739.795999999988</v>
      </c>
      <c r="I5" s="7"/>
      <c r="J5" s="7"/>
      <c r="L5" s="18"/>
      <c r="M5" s="18"/>
      <c r="N5" s="18"/>
      <c r="O5" s="18"/>
      <c r="P5" s="18"/>
    </row>
    <row r="6" spans="1:16" s="2" customFormat="1" ht="62.25" customHeight="1" outlineLevel="1">
      <c r="A6" s="9">
        <v>1</v>
      </c>
      <c r="B6" s="9" t="s">
        <v>16</v>
      </c>
      <c r="C6" s="10" t="s">
        <v>17</v>
      </c>
      <c r="D6" s="11" t="s">
        <v>18</v>
      </c>
      <c r="E6" s="12">
        <v>113.99</v>
      </c>
      <c r="F6" s="16">
        <v>245</v>
      </c>
      <c r="G6" s="16">
        <v>200</v>
      </c>
      <c r="H6" s="16">
        <f>E6*F6</f>
        <v>27927.55</v>
      </c>
      <c r="I6" s="15"/>
      <c r="J6" s="15"/>
      <c r="L6" s="19"/>
      <c r="M6" s="19"/>
      <c r="N6" s="20"/>
      <c r="O6" s="20"/>
      <c r="P6" s="20"/>
    </row>
    <row r="7" spans="1:16" s="2" customFormat="1" ht="64.5" customHeight="1" outlineLevel="1">
      <c r="A7" s="9">
        <v>2</v>
      </c>
      <c r="B7" s="9" t="s">
        <v>16</v>
      </c>
      <c r="C7" s="10" t="s">
        <v>19</v>
      </c>
      <c r="D7" s="11" t="s">
        <v>18</v>
      </c>
      <c r="E7" s="12">
        <v>159.31</v>
      </c>
      <c r="F7" s="16">
        <v>150</v>
      </c>
      <c r="G7" s="16">
        <v>115</v>
      </c>
      <c r="H7" s="16">
        <f t="shared" ref="H7:H21" si="0">E7*F7</f>
        <v>23896.5</v>
      </c>
      <c r="I7" s="15"/>
      <c r="J7" s="15"/>
      <c r="L7" s="19"/>
      <c r="M7" s="19"/>
      <c r="N7" s="20"/>
      <c r="O7" s="20"/>
      <c r="P7" s="20"/>
    </row>
    <row r="8" spans="1:16" s="2" customFormat="1" ht="63" customHeight="1" outlineLevel="1">
      <c r="A8" s="9">
        <v>3</v>
      </c>
      <c r="B8" s="9" t="s">
        <v>20</v>
      </c>
      <c r="C8" s="10" t="s">
        <v>21</v>
      </c>
      <c r="D8" s="11" t="s">
        <v>18</v>
      </c>
      <c r="E8" s="12">
        <v>95.99</v>
      </c>
      <c r="F8" s="16">
        <v>90</v>
      </c>
      <c r="G8" s="16">
        <v>55</v>
      </c>
      <c r="H8" s="16">
        <f t="shared" si="0"/>
        <v>8639.1</v>
      </c>
      <c r="I8" s="15"/>
      <c r="J8" s="15"/>
      <c r="L8" s="19"/>
      <c r="M8" s="19"/>
      <c r="N8" s="20"/>
      <c r="O8" s="20"/>
      <c r="P8" s="20"/>
    </row>
    <row r="9" spans="1:16" s="2" customFormat="1" ht="61.5" customHeight="1" outlineLevel="1">
      <c r="A9" s="9">
        <v>4</v>
      </c>
      <c r="B9" s="9" t="s">
        <v>20</v>
      </c>
      <c r="C9" s="10" t="s">
        <v>22</v>
      </c>
      <c r="D9" s="11" t="s">
        <v>18</v>
      </c>
      <c r="E9" s="12">
        <v>211.05</v>
      </c>
      <c r="F9" s="16">
        <v>55</v>
      </c>
      <c r="G9" s="16">
        <v>31.5</v>
      </c>
      <c r="H9" s="16">
        <f t="shared" si="0"/>
        <v>11607.75</v>
      </c>
      <c r="I9" s="15"/>
      <c r="J9" s="15"/>
      <c r="L9" s="19"/>
      <c r="M9" s="19"/>
      <c r="N9" s="20"/>
      <c r="O9" s="20"/>
      <c r="P9" s="20"/>
    </row>
    <row r="10" spans="1:16" s="2" customFormat="1" ht="50.25" customHeight="1" outlineLevel="1">
      <c r="A10" s="9">
        <v>5</v>
      </c>
      <c r="B10" s="9" t="s">
        <v>23</v>
      </c>
      <c r="C10" s="10" t="s">
        <v>24</v>
      </c>
      <c r="D10" s="11" t="s">
        <v>18</v>
      </c>
      <c r="E10" s="12">
        <v>20.5</v>
      </c>
      <c r="F10" s="16">
        <v>135</v>
      </c>
      <c r="G10" s="16">
        <v>110</v>
      </c>
      <c r="H10" s="16">
        <f t="shared" si="0"/>
        <v>2767.5</v>
      </c>
      <c r="I10" s="15"/>
      <c r="J10" s="15"/>
      <c r="L10" s="19"/>
      <c r="M10" s="19"/>
      <c r="N10" s="20"/>
      <c r="O10" s="20"/>
      <c r="P10" s="20"/>
    </row>
    <row r="11" spans="1:16" s="2" customFormat="1" ht="41.25" customHeight="1" outlineLevel="1">
      <c r="A11" s="9">
        <v>6</v>
      </c>
      <c r="B11" s="9" t="s">
        <v>25</v>
      </c>
      <c r="C11" s="10" t="s">
        <v>26</v>
      </c>
      <c r="D11" s="11" t="s">
        <v>27</v>
      </c>
      <c r="E11" s="12">
        <f>92.49*0.7</f>
        <v>64.742999999999995</v>
      </c>
      <c r="F11" s="16">
        <v>12</v>
      </c>
      <c r="G11" s="16"/>
      <c r="H11" s="16">
        <f t="shared" si="0"/>
        <v>776.91599999999994</v>
      </c>
      <c r="I11" s="15"/>
      <c r="J11" s="15"/>
      <c r="L11" s="20"/>
      <c r="M11" s="20"/>
      <c r="N11" s="20"/>
      <c r="O11" s="20"/>
      <c r="P11" s="20"/>
    </row>
    <row r="12" spans="1:16" s="2" customFormat="1" ht="51" customHeight="1" outlineLevel="1">
      <c r="A12" s="9">
        <v>7</v>
      </c>
      <c r="B12" s="9" t="s">
        <v>28</v>
      </c>
      <c r="C12" s="10" t="s">
        <v>29</v>
      </c>
      <c r="D12" s="11" t="s">
        <v>27</v>
      </c>
      <c r="E12" s="11">
        <f>67.76*0.7</f>
        <v>47.432000000000002</v>
      </c>
      <c r="F12" s="16">
        <v>20</v>
      </c>
      <c r="G12" s="16"/>
      <c r="H12" s="16">
        <f t="shared" si="0"/>
        <v>948.6400000000001</v>
      </c>
      <c r="I12" s="15"/>
      <c r="J12" s="15"/>
      <c r="L12" s="20"/>
      <c r="M12" s="20"/>
      <c r="N12" s="20"/>
      <c r="O12" s="20"/>
      <c r="P12" s="20"/>
    </row>
    <row r="13" spans="1:16" s="2" customFormat="1" ht="38.25" customHeight="1" outlineLevel="1">
      <c r="A13" s="9">
        <v>8</v>
      </c>
      <c r="B13" s="9" t="s">
        <v>30</v>
      </c>
      <c r="C13" s="10" t="s">
        <v>31</v>
      </c>
      <c r="D13" s="11" t="s">
        <v>32</v>
      </c>
      <c r="E13" s="12">
        <v>1</v>
      </c>
      <c r="F13" s="16">
        <f>760-6.86</f>
        <v>753.14</v>
      </c>
      <c r="G13" s="16">
        <v>500</v>
      </c>
      <c r="H13" s="16">
        <f t="shared" si="0"/>
        <v>753.14</v>
      </c>
      <c r="I13" s="15"/>
      <c r="J13" s="15"/>
      <c r="L13" s="20"/>
      <c r="M13" s="20"/>
      <c r="N13" s="20"/>
      <c r="O13" s="20"/>
      <c r="P13" s="20"/>
    </row>
    <row r="14" spans="1:16" s="2" customFormat="1" ht="51" customHeight="1" outlineLevel="1">
      <c r="A14" s="9">
        <v>9</v>
      </c>
      <c r="B14" s="9" t="s">
        <v>33</v>
      </c>
      <c r="C14" s="10" t="s">
        <v>34</v>
      </c>
      <c r="D14" s="11" t="s">
        <v>35</v>
      </c>
      <c r="E14" s="11">
        <v>1</v>
      </c>
      <c r="F14" s="16">
        <v>286</v>
      </c>
      <c r="G14" s="16">
        <v>200</v>
      </c>
      <c r="H14" s="16">
        <f t="shared" si="0"/>
        <v>286</v>
      </c>
      <c r="I14" s="15"/>
      <c r="J14" s="15"/>
      <c r="L14" s="20"/>
      <c r="M14" s="20"/>
      <c r="N14" s="20"/>
      <c r="O14" s="20"/>
      <c r="P14" s="20"/>
    </row>
    <row r="15" spans="1:16" s="2" customFormat="1" ht="49.5" customHeight="1" outlineLevel="1">
      <c r="A15" s="9">
        <v>10</v>
      </c>
      <c r="B15" s="9" t="s">
        <v>36</v>
      </c>
      <c r="C15" s="10" t="s">
        <v>37</v>
      </c>
      <c r="D15" s="11" t="s">
        <v>35</v>
      </c>
      <c r="E15" s="11">
        <v>2</v>
      </c>
      <c r="F15" s="16">
        <v>225</v>
      </c>
      <c r="G15" s="16">
        <v>155</v>
      </c>
      <c r="H15" s="16">
        <f t="shared" si="0"/>
        <v>450</v>
      </c>
      <c r="I15" s="15"/>
      <c r="J15" s="15"/>
      <c r="L15" s="20"/>
      <c r="M15" s="20"/>
      <c r="N15" s="20"/>
      <c r="O15" s="20"/>
      <c r="P15" s="20"/>
    </row>
    <row r="16" spans="1:16" s="2" customFormat="1" ht="49.5" customHeight="1" outlineLevel="1">
      <c r="A16" s="9">
        <v>11</v>
      </c>
      <c r="B16" s="9" t="s">
        <v>38</v>
      </c>
      <c r="C16" s="10" t="s">
        <v>39</v>
      </c>
      <c r="D16" s="11" t="s">
        <v>35</v>
      </c>
      <c r="E16" s="11">
        <v>1</v>
      </c>
      <c r="F16" s="16">
        <v>204.7</v>
      </c>
      <c r="G16" s="16">
        <v>115</v>
      </c>
      <c r="H16" s="16">
        <f t="shared" si="0"/>
        <v>204.7</v>
      </c>
      <c r="I16" s="15"/>
      <c r="J16" s="15"/>
      <c r="L16" s="20"/>
      <c r="M16" s="20"/>
      <c r="N16" s="20"/>
      <c r="O16" s="20"/>
      <c r="P16" s="20"/>
    </row>
    <row r="17" spans="1:16" s="2" customFormat="1" ht="37.5" customHeight="1" outlineLevel="1">
      <c r="A17" s="9">
        <v>12</v>
      </c>
      <c r="B17" s="9" t="s">
        <v>30</v>
      </c>
      <c r="C17" s="10" t="s">
        <v>40</v>
      </c>
      <c r="D17" s="11" t="s">
        <v>32</v>
      </c>
      <c r="E17" s="12">
        <v>6</v>
      </c>
      <c r="F17" s="16">
        <v>750</v>
      </c>
      <c r="G17" s="16">
        <v>500</v>
      </c>
      <c r="H17" s="16">
        <f t="shared" si="0"/>
        <v>4500</v>
      </c>
      <c r="I17" s="15"/>
      <c r="J17" s="15"/>
      <c r="L17" s="20"/>
      <c r="M17" s="20"/>
      <c r="N17" s="20"/>
      <c r="O17" s="20"/>
      <c r="P17" s="20"/>
    </row>
    <row r="18" spans="1:16" s="2" customFormat="1" ht="48" customHeight="1" outlineLevel="1">
      <c r="A18" s="9">
        <v>13</v>
      </c>
      <c r="B18" s="9" t="s">
        <v>33</v>
      </c>
      <c r="C18" s="10" t="s">
        <v>41</v>
      </c>
      <c r="D18" s="11" t="s">
        <v>35</v>
      </c>
      <c r="E18" s="11">
        <v>24</v>
      </c>
      <c r="F18" s="16">
        <v>168</v>
      </c>
      <c r="G18" s="16">
        <v>130</v>
      </c>
      <c r="H18" s="16">
        <f t="shared" si="0"/>
        <v>4032</v>
      </c>
      <c r="I18" s="15"/>
      <c r="J18" s="15"/>
      <c r="L18" s="20"/>
      <c r="M18" s="20"/>
      <c r="N18" s="20"/>
      <c r="O18" s="20"/>
      <c r="P18" s="20"/>
    </row>
    <row r="19" spans="1:16" s="2" customFormat="1" ht="49.5" customHeight="1" outlineLevel="1">
      <c r="A19" s="9">
        <v>14</v>
      </c>
      <c r="B19" s="9" t="s">
        <v>36</v>
      </c>
      <c r="C19" s="10" t="s">
        <v>42</v>
      </c>
      <c r="D19" s="11" t="s">
        <v>35</v>
      </c>
      <c r="E19" s="11">
        <v>48</v>
      </c>
      <c r="F19" s="16">
        <v>135</v>
      </c>
      <c r="G19" s="16">
        <v>70</v>
      </c>
      <c r="H19" s="16">
        <f t="shared" si="0"/>
        <v>6480</v>
      </c>
      <c r="I19" s="15"/>
      <c r="J19" s="15"/>
      <c r="L19" s="20"/>
      <c r="M19" s="20"/>
      <c r="N19" s="20"/>
      <c r="O19" s="20"/>
      <c r="P19" s="20"/>
    </row>
    <row r="20" spans="1:16" s="2" customFormat="1" ht="51.75" customHeight="1" outlineLevel="1">
      <c r="A20" s="9">
        <v>15</v>
      </c>
      <c r="B20" s="9" t="s">
        <v>38</v>
      </c>
      <c r="C20" s="10" t="s">
        <v>43</v>
      </c>
      <c r="D20" s="11" t="s">
        <v>35</v>
      </c>
      <c r="E20" s="11">
        <v>24</v>
      </c>
      <c r="F20" s="16">
        <v>135</v>
      </c>
      <c r="G20" s="16">
        <v>85</v>
      </c>
      <c r="H20" s="16">
        <f t="shared" si="0"/>
        <v>3240</v>
      </c>
      <c r="I20" s="15"/>
      <c r="J20" s="15"/>
      <c r="L20" s="20"/>
      <c r="M20" s="20"/>
      <c r="N20" s="20"/>
      <c r="O20" s="20"/>
      <c r="P20" s="20"/>
    </row>
    <row r="21" spans="1:16" s="2" customFormat="1" ht="46.5" customHeight="1" outlineLevel="1">
      <c r="A21" s="9">
        <v>16</v>
      </c>
      <c r="B21" s="9" t="s">
        <v>44</v>
      </c>
      <c r="C21" s="10" t="s">
        <v>45</v>
      </c>
      <c r="D21" s="11" t="s">
        <v>35</v>
      </c>
      <c r="E21" s="11">
        <v>6</v>
      </c>
      <c r="F21" s="16">
        <v>205</v>
      </c>
      <c r="G21" s="16">
        <v>125</v>
      </c>
      <c r="H21" s="16">
        <f t="shared" si="0"/>
        <v>1230</v>
      </c>
      <c r="I21" s="15"/>
      <c r="J21" s="15"/>
      <c r="L21" s="20"/>
      <c r="M21" s="20"/>
      <c r="N21" s="20"/>
      <c r="O21" s="20"/>
      <c r="P21" s="20"/>
    </row>
    <row r="22" spans="1:16" s="1" customFormat="1" ht="18" customHeight="1">
      <c r="A22" s="7" t="s">
        <v>46</v>
      </c>
      <c r="B22" s="6" t="s">
        <v>47</v>
      </c>
      <c r="C22" s="6" t="s">
        <v>15</v>
      </c>
      <c r="D22" s="7"/>
      <c r="E22" s="7"/>
      <c r="F22" s="8"/>
      <c r="G22" s="8"/>
      <c r="H22" s="8">
        <f>SUM(H23:H34)</f>
        <v>269699.09600000002</v>
      </c>
      <c r="I22" s="21"/>
      <c r="J22" s="21"/>
      <c r="L22" s="18"/>
      <c r="M22" s="18"/>
      <c r="N22" s="18"/>
      <c r="O22" s="18"/>
      <c r="P22" s="18"/>
    </row>
    <row r="23" spans="1:16" s="2" customFormat="1" ht="84.75" customHeight="1" outlineLevel="1">
      <c r="A23" s="15">
        <v>1</v>
      </c>
      <c r="B23" s="9" t="s">
        <v>48</v>
      </c>
      <c r="C23" s="10" t="s">
        <v>49</v>
      </c>
      <c r="D23" s="11" t="s">
        <v>18</v>
      </c>
      <c r="E23" s="12">
        <v>676.87</v>
      </c>
      <c r="F23" s="16">
        <v>95</v>
      </c>
      <c r="G23" s="16">
        <v>58</v>
      </c>
      <c r="H23" s="16">
        <f t="shared" ref="H23:H50" si="1">E23*F23</f>
        <v>64302.65</v>
      </c>
      <c r="I23" s="15"/>
      <c r="J23" s="15"/>
      <c r="L23" s="19"/>
      <c r="M23" s="20"/>
      <c r="N23" s="20"/>
      <c r="O23" s="20"/>
      <c r="P23" s="20"/>
    </row>
    <row r="24" spans="1:16" s="2" customFormat="1" ht="73.5" customHeight="1" outlineLevel="1">
      <c r="A24" s="15">
        <v>2</v>
      </c>
      <c r="B24" s="9" t="s">
        <v>48</v>
      </c>
      <c r="C24" s="10" t="s">
        <v>50</v>
      </c>
      <c r="D24" s="11" t="s">
        <v>18</v>
      </c>
      <c r="E24" s="12">
        <v>40.729999999999997</v>
      </c>
      <c r="F24" s="16">
        <v>150</v>
      </c>
      <c r="G24" s="16">
        <v>108</v>
      </c>
      <c r="H24" s="16">
        <f t="shared" si="1"/>
        <v>6109.4999999999991</v>
      </c>
      <c r="I24" s="15"/>
      <c r="J24" s="15"/>
      <c r="L24" s="19"/>
      <c r="M24" s="20"/>
      <c r="N24" s="20"/>
      <c r="O24" s="20"/>
      <c r="P24" s="20"/>
    </row>
    <row r="25" spans="1:16" s="2" customFormat="1" ht="69.75" customHeight="1" outlineLevel="1">
      <c r="A25" s="15">
        <v>3</v>
      </c>
      <c r="B25" s="9" t="s">
        <v>48</v>
      </c>
      <c r="C25" s="10" t="s">
        <v>51</v>
      </c>
      <c r="D25" s="11" t="s">
        <v>18</v>
      </c>
      <c r="E25" s="12">
        <v>53.2</v>
      </c>
      <c r="F25" s="16">
        <v>205</v>
      </c>
      <c r="G25" s="16">
        <v>152.5</v>
      </c>
      <c r="H25" s="16">
        <f t="shared" si="1"/>
        <v>10906</v>
      </c>
      <c r="I25" s="15"/>
      <c r="J25" s="15"/>
      <c r="L25" s="19"/>
      <c r="M25" s="20"/>
      <c r="N25" s="20"/>
      <c r="O25" s="20"/>
      <c r="P25" s="20"/>
    </row>
    <row r="26" spans="1:16" s="2" customFormat="1" ht="71.25" customHeight="1" outlineLevel="1">
      <c r="A26" s="15">
        <v>4</v>
      </c>
      <c r="B26" s="9" t="s">
        <v>48</v>
      </c>
      <c r="C26" s="10" t="s">
        <v>52</v>
      </c>
      <c r="D26" s="11" t="s">
        <v>18</v>
      </c>
      <c r="E26" s="12">
        <v>223.27</v>
      </c>
      <c r="F26" s="16">
        <v>270</v>
      </c>
      <c r="G26" s="16">
        <v>218</v>
      </c>
      <c r="H26" s="16">
        <f t="shared" si="1"/>
        <v>60282.9</v>
      </c>
      <c r="I26" s="15"/>
      <c r="J26" s="15"/>
      <c r="L26" s="19"/>
      <c r="M26" s="20"/>
      <c r="N26" s="20"/>
      <c r="O26" s="20"/>
      <c r="P26" s="20"/>
    </row>
    <row r="27" spans="1:16" s="2" customFormat="1" ht="64.5" customHeight="1" outlineLevel="1">
      <c r="A27" s="15">
        <v>5</v>
      </c>
      <c r="B27" s="9" t="s">
        <v>53</v>
      </c>
      <c r="C27" s="10" t="s">
        <v>54</v>
      </c>
      <c r="D27" s="11" t="s">
        <v>18</v>
      </c>
      <c r="E27" s="12">
        <v>93.54</v>
      </c>
      <c r="F27" s="16">
        <f>225</f>
        <v>225</v>
      </c>
      <c r="G27" s="16">
        <v>180</v>
      </c>
      <c r="H27" s="16">
        <f t="shared" si="1"/>
        <v>21046.5</v>
      </c>
      <c r="I27" s="15"/>
      <c r="J27" s="15"/>
      <c r="L27" s="19"/>
      <c r="M27" s="20"/>
      <c r="N27" s="20"/>
      <c r="O27" s="20"/>
      <c r="P27" s="20"/>
    </row>
    <row r="28" spans="1:16" s="2" customFormat="1" ht="57" customHeight="1" outlineLevel="1">
      <c r="A28" s="15">
        <v>6</v>
      </c>
      <c r="B28" s="9" t="s">
        <v>55</v>
      </c>
      <c r="C28" s="10" t="s">
        <v>56</v>
      </c>
      <c r="D28" s="11" t="s">
        <v>18</v>
      </c>
      <c r="E28" s="12">
        <v>25</v>
      </c>
      <c r="F28" s="16">
        <v>28.5</v>
      </c>
      <c r="G28" s="16">
        <v>8.9</v>
      </c>
      <c r="H28" s="16">
        <f t="shared" si="1"/>
        <v>712.5</v>
      </c>
      <c r="I28" s="15"/>
      <c r="J28" s="15"/>
      <c r="L28" s="20"/>
      <c r="M28" s="20"/>
      <c r="N28" s="20"/>
      <c r="O28" s="20"/>
      <c r="P28" s="20"/>
    </row>
    <row r="29" spans="1:16" s="2" customFormat="1" ht="61.5" customHeight="1" outlineLevel="1">
      <c r="A29" s="15">
        <v>7</v>
      </c>
      <c r="B29" s="9" t="s">
        <v>55</v>
      </c>
      <c r="C29" s="10" t="s">
        <v>57</v>
      </c>
      <c r="D29" s="11" t="s">
        <v>18</v>
      </c>
      <c r="E29" s="12">
        <v>325.79000000000002</v>
      </c>
      <c r="F29" s="16">
        <v>42.4</v>
      </c>
      <c r="G29" s="16">
        <v>16.5</v>
      </c>
      <c r="H29" s="16">
        <f t="shared" si="1"/>
        <v>13813.496000000001</v>
      </c>
      <c r="I29" s="15"/>
      <c r="J29" s="15"/>
      <c r="L29" s="20"/>
      <c r="M29" s="20"/>
      <c r="N29" s="20"/>
      <c r="O29" s="20"/>
      <c r="P29" s="20"/>
    </row>
    <row r="30" spans="1:16" s="2" customFormat="1" ht="58.5" customHeight="1" outlineLevel="1">
      <c r="A30" s="15">
        <v>8</v>
      </c>
      <c r="B30" s="9" t="s">
        <v>55</v>
      </c>
      <c r="C30" s="10" t="s">
        <v>58</v>
      </c>
      <c r="D30" s="11" t="s">
        <v>18</v>
      </c>
      <c r="E30" s="12">
        <v>101.87</v>
      </c>
      <c r="F30" s="16">
        <v>55</v>
      </c>
      <c r="G30" s="16">
        <v>23</v>
      </c>
      <c r="H30" s="16">
        <f t="shared" si="1"/>
        <v>5602.85</v>
      </c>
      <c r="I30" s="15"/>
      <c r="J30" s="15"/>
      <c r="L30" s="20"/>
      <c r="M30" s="20"/>
      <c r="N30" s="20"/>
      <c r="O30" s="20"/>
      <c r="P30" s="20"/>
    </row>
    <row r="31" spans="1:16" s="2" customFormat="1" ht="25.5" customHeight="1" outlineLevel="1">
      <c r="A31" s="15">
        <v>9</v>
      </c>
      <c r="B31" s="9" t="s">
        <v>25</v>
      </c>
      <c r="C31" s="10" t="s">
        <v>59</v>
      </c>
      <c r="D31" s="11" t="s">
        <v>27</v>
      </c>
      <c r="E31" s="11">
        <f>1230.4*0.7</f>
        <v>861.28</v>
      </c>
      <c r="F31" s="16">
        <v>12</v>
      </c>
      <c r="G31" s="16"/>
      <c r="H31" s="16">
        <f t="shared" si="1"/>
        <v>10335.36</v>
      </c>
      <c r="I31" s="15"/>
      <c r="J31" s="15"/>
      <c r="L31" s="20"/>
      <c r="M31" s="20"/>
      <c r="N31" s="20"/>
      <c r="O31" s="20"/>
      <c r="P31" s="20"/>
    </row>
    <row r="32" spans="1:16" s="2" customFormat="1" ht="40.5" customHeight="1" outlineLevel="1">
      <c r="A32" s="15">
        <v>10</v>
      </c>
      <c r="B32" s="9" t="s">
        <v>28</v>
      </c>
      <c r="C32" s="10" t="s">
        <v>60</v>
      </c>
      <c r="D32" s="11" t="s">
        <v>27</v>
      </c>
      <c r="E32" s="11">
        <f>(E31-126.47)*0.7</f>
        <v>514.36699999999996</v>
      </c>
      <c r="F32" s="16">
        <v>20</v>
      </c>
      <c r="G32" s="16"/>
      <c r="H32" s="16">
        <f t="shared" si="1"/>
        <v>10287.34</v>
      </c>
      <c r="I32" s="15"/>
      <c r="J32" s="15"/>
      <c r="L32" s="20"/>
      <c r="M32" s="20"/>
      <c r="N32" s="20"/>
      <c r="O32" s="20"/>
      <c r="P32" s="20"/>
    </row>
    <row r="33" spans="1:16" s="2" customFormat="1" ht="48.75" customHeight="1" outlineLevel="1">
      <c r="A33" s="15">
        <v>11</v>
      </c>
      <c r="B33" s="9" t="s">
        <v>61</v>
      </c>
      <c r="C33" s="10" t="s">
        <v>62</v>
      </c>
      <c r="D33" s="11" t="s">
        <v>32</v>
      </c>
      <c r="E33" s="12">
        <v>57</v>
      </c>
      <c r="F33" s="16">
        <v>850</v>
      </c>
      <c r="G33" s="16">
        <v>700</v>
      </c>
      <c r="H33" s="16">
        <f t="shared" si="1"/>
        <v>48450</v>
      </c>
      <c r="I33" s="15"/>
      <c r="J33" s="15"/>
      <c r="L33" s="20"/>
      <c r="M33" s="20"/>
      <c r="N33" s="20"/>
      <c r="O33" s="20"/>
      <c r="P33" s="20"/>
    </row>
    <row r="34" spans="1:16" s="2" customFormat="1" ht="47.25" customHeight="1" outlineLevel="1">
      <c r="A34" s="15">
        <v>12</v>
      </c>
      <c r="B34" s="9" t="s">
        <v>61</v>
      </c>
      <c r="C34" s="10" t="s">
        <v>63</v>
      </c>
      <c r="D34" s="11" t="s">
        <v>32</v>
      </c>
      <c r="E34" s="12">
        <v>17</v>
      </c>
      <c r="F34" s="16">
        <v>1050</v>
      </c>
      <c r="G34" s="16">
        <v>900</v>
      </c>
      <c r="H34" s="16">
        <f t="shared" si="1"/>
        <v>17850</v>
      </c>
      <c r="I34" s="15"/>
      <c r="J34" s="15"/>
      <c r="L34" s="20"/>
      <c r="M34" s="20"/>
      <c r="N34" s="20"/>
      <c r="O34" s="20"/>
      <c r="P34" s="20"/>
    </row>
    <row r="35" spans="1:16" s="1" customFormat="1" ht="16.5" customHeight="1">
      <c r="A35" s="21" t="s">
        <v>64</v>
      </c>
      <c r="B35" s="6" t="s">
        <v>65</v>
      </c>
      <c r="C35" s="6" t="s">
        <v>15</v>
      </c>
      <c r="D35" s="13"/>
      <c r="E35" s="14"/>
      <c r="F35" s="8"/>
      <c r="G35" s="8"/>
      <c r="H35" s="8">
        <f>SUM(H36:H50)</f>
        <v>457061.10520000005</v>
      </c>
      <c r="I35" s="21"/>
      <c r="J35" s="21"/>
      <c r="L35" s="18"/>
      <c r="M35" s="18"/>
      <c r="N35" s="18"/>
      <c r="O35" s="18"/>
      <c r="P35" s="18"/>
    </row>
    <row r="36" spans="1:16" s="2" customFormat="1" ht="62.25" customHeight="1" outlineLevel="1">
      <c r="A36" s="15">
        <v>1</v>
      </c>
      <c r="B36" s="9" t="s">
        <v>53</v>
      </c>
      <c r="C36" s="10" t="s">
        <v>66</v>
      </c>
      <c r="D36" s="15" t="s">
        <v>18</v>
      </c>
      <c r="E36" s="11">
        <v>52.22</v>
      </c>
      <c r="F36" s="16">
        <f>92.01</f>
        <v>92.01</v>
      </c>
      <c r="G36" s="16">
        <v>45</v>
      </c>
      <c r="H36" s="16">
        <f t="shared" si="1"/>
        <v>4804.7622000000001</v>
      </c>
      <c r="I36" s="15"/>
      <c r="J36" s="15"/>
      <c r="L36" s="20"/>
      <c r="M36" s="20"/>
      <c r="N36" s="20"/>
      <c r="O36" s="20"/>
      <c r="P36" s="20"/>
    </row>
    <row r="37" spans="1:16" s="2" customFormat="1" ht="59.25" customHeight="1" outlineLevel="1">
      <c r="A37" s="15">
        <v>2</v>
      </c>
      <c r="B37" s="9" t="s">
        <v>53</v>
      </c>
      <c r="C37" s="10" t="s">
        <v>67</v>
      </c>
      <c r="D37" s="15" t="s">
        <v>18</v>
      </c>
      <c r="E37" s="11">
        <v>27.21</v>
      </c>
      <c r="F37" s="16">
        <f>145</f>
        <v>145</v>
      </c>
      <c r="G37" s="16">
        <v>85</v>
      </c>
      <c r="H37" s="16">
        <f t="shared" si="1"/>
        <v>3945.4500000000003</v>
      </c>
      <c r="I37" s="15"/>
      <c r="J37" s="15"/>
      <c r="L37" s="20"/>
      <c r="M37" s="20"/>
      <c r="N37" s="20"/>
      <c r="O37" s="20"/>
      <c r="P37" s="20"/>
    </row>
    <row r="38" spans="1:16" s="2" customFormat="1" ht="62.25" customHeight="1" outlineLevel="1">
      <c r="A38" s="15">
        <v>3</v>
      </c>
      <c r="B38" s="9" t="s">
        <v>68</v>
      </c>
      <c r="C38" s="10" t="s">
        <v>69</v>
      </c>
      <c r="D38" s="15" t="s">
        <v>18</v>
      </c>
      <c r="E38" s="11">
        <v>9.1999999999999993</v>
      </c>
      <c r="F38" s="16">
        <v>18.5</v>
      </c>
      <c r="G38" s="16">
        <v>6.5</v>
      </c>
      <c r="H38" s="16">
        <f t="shared" si="1"/>
        <v>170.2</v>
      </c>
      <c r="I38" s="15"/>
      <c r="J38" s="15"/>
      <c r="L38" s="20"/>
      <c r="M38" s="20"/>
      <c r="N38" s="20"/>
      <c r="O38" s="20"/>
      <c r="P38" s="20"/>
    </row>
    <row r="39" spans="1:16" s="2" customFormat="1" ht="57.75" customHeight="1" outlineLevel="1">
      <c r="A39" s="15">
        <v>4</v>
      </c>
      <c r="B39" s="9" t="s">
        <v>68</v>
      </c>
      <c r="C39" s="10" t="s">
        <v>70</v>
      </c>
      <c r="D39" s="15" t="s">
        <v>18</v>
      </c>
      <c r="E39" s="11">
        <v>93.54</v>
      </c>
      <c r="F39" s="16">
        <v>22.5</v>
      </c>
      <c r="G39" s="16">
        <v>8</v>
      </c>
      <c r="H39" s="16">
        <f t="shared" si="1"/>
        <v>2104.65</v>
      </c>
      <c r="I39" s="15"/>
      <c r="J39" s="15"/>
      <c r="L39" s="20"/>
      <c r="M39" s="20"/>
      <c r="N39" s="20"/>
      <c r="O39" s="20"/>
      <c r="P39" s="20"/>
    </row>
    <row r="40" spans="1:16" s="2" customFormat="1" ht="63" customHeight="1" outlineLevel="1">
      <c r="A40" s="15">
        <v>5</v>
      </c>
      <c r="B40" s="9" t="s">
        <v>68</v>
      </c>
      <c r="C40" s="10" t="s">
        <v>71</v>
      </c>
      <c r="D40" s="15" t="s">
        <v>18</v>
      </c>
      <c r="E40" s="11">
        <v>334.61</v>
      </c>
      <c r="F40" s="16">
        <v>38</v>
      </c>
      <c r="G40" s="16">
        <v>16.5</v>
      </c>
      <c r="H40" s="16">
        <f t="shared" si="1"/>
        <v>12715.18</v>
      </c>
      <c r="I40" s="15"/>
      <c r="J40" s="15"/>
      <c r="L40" s="20"/>
      <c r="M40" s="20"/>
      <c r="N40" s="20"/>
      <c r="O40" s="20"/>
      <c r="P40" s="20"/>
    </row>
    <row r="41" spans="1:16" s="2" customFormat="1" ht="61.5" customHeight="1" outlineLevel="1">
      <c r="A41" s="15">
        <v>6</v>
      </c>
      <c r="B41" s="9" t="s">
        <v>68</v>
      </c>
      <c r="C41" s="10" t="s">
        <v>72</v>
      </c>
      <c r="D41" s="15" t="s">
        <v>18</v>
      </c>
      <c r="E41" s="11">
        <f>157.66+46.6</f>
        <v>204.26</v>
      </c>
      <c r="F41" s="16">
        <v>65</v>
      </c>
      <c r="G41" s="16">
        <v>35</v>
      </c>
      <c r="H41" s="16">
        <f t="shared" si="1"/>
        <v>13276.9</v>
      </c>
      <c r="I41" s="15"/>
      <c r="J41" s="15"/>
      <c r="L41" s="20"/>
      <c r="M41" s="20"/>
      <c r="N41" s="20"/>
      <c r="O41" s="20"/>
      <c r="P41" s="20"/>
    </row>
    <row r="42" spans="1:16" s="2" customFormat="1" ht="72" customHeight="1" outlineLevel="1">
      <c r="A42" s="15">
        <v>7</v>
      </c>
      <c r="B42" s="9" t="s">
        <v>48</v>
      </c>
      <c r="C42" s="10" t="s">
        <v>73</v>
      </c>
      <c r="D42" s="15" t="s">
        <v>18</v>
      </c>
      <c r="E42" s="11">
        <f>607.91+129.1</f>
        <v>737.01</v>
      </c>
      <c r="F42" s="16">
        <v>80</v>
      </c>
      <c r="G42" s="16">
        <v>49.5</v>
      </c>
      <c r="H42" s="16">
        <f t="shared" si="1"/>
        <v>58960.800000000003</v>
      </c>
      <c r="I42" s="15"/>
      <c r="J42" s="15"/>
      <c r="L42" s="19"/>
      <c r="M42" s="20"/>
      <c r="N42" s="20"/>
      <c r="O42" s="20"/>
      <c r="P42" s="20"/>
    </row>
    <row r="43" spans="1:16" s="2" customFormat="1" ht="68.25" customHeight="1" outlineLevel="1">
      <c r="A43" s="15">
        <v>8</v>
      </c>
      <c r="B43" s="9" t="s">
        <v>48</v>
      </c>
      <c r="C43" s="10" t="s">
        <v>74</v>
      </c>
      <c r="D43" s="15" t="s">
        <v>18</v>
      </c>
      <c r="E43" s="11">
        <v>378.49</v>
      </c>
      <c r="F43" s="16">
        <v>92.5</v>
      </c>
      <c r="G43" s="16">
        <v>58</v>
      </c>
      <c r="H43" s="16">
        <f t="shared" si="1"/>
        <v>35010.325000000004</v>
      </c>
      <c r="I43" s="15"/>
      <c r="J43" s="15"/>
      <c r="L43" s="19"/>
      <c r="M43" s="20"/>
      <c r="N43" s="20"/>
      <c r="O43" s="20"/>
      <c r="P43" s="20"/>
    </row>
    <row r="44" spans="1:16" s="2" customFormat="1" ht="25.5" customHeight="1" outlineLevel="1">
      <c r="A44" s="15">
        <v>9</v>
      </c>
      <c r="B44" s="9" t="s">
        <v>25</v>
      </c>
      <c r="C44" s="10" t="s">
        <v>75</v>
      </c>
      <c r="D44" s="15" t="s">
        <v>27</v>
      </c>
      <c r="E44" s="11">
        <f>985.49*0.7</f>
        <v>689.84299999999996</v>
      </c>
      <c r="F44" s="16">
        <v>12</v>
      </c>
      <c r="G44" s="16"/>
      <c r="H44" s="16">
        <f t="shared" si="1"/>
        <v>8278.116</v>
      </c>
      <c r="I44" s="15"/>
      <c r="J44" s="15"/>
      <c r="L44" s="19"/>
      <c r="M44" s="20"/>
      <c r="N44" s="20"/>
      <c r="O44" s="20"/>
      <c r="P44" s="20"/>
    </row>
    <row r="45" spans="1:16" s="2" customFormat="1" ht="37.5" customHeight="1" outlineLevel="1">
      <c r="A45" s="15">
        <v>10</v>
      </c>
      <c r="B45" s="9" t="s">
        <v>28</v>
      </c>
      <c r="C45" s="10" t="s">
        <v>60</v>
      </c>
      <c r="D45" s="15" t="s">
        <v>27</v>
      </c>
      <c r="E45" s="11">
        <f>(E44-49.88)*0.7</f>
        <v>447.97409999999996</v>
      </c>
      <c r="F45" s="16">
        <v>20</v>
      </c>
      <c r="G45" s="16"/>
      <c r="H45" s="16">
        <f t="shared" si="1"/>
        <v>8959.482</v>
      </c>
      <c r="I45" s="15"/>
      <c r="J45" s="15"/>
      <c r="L45" s="20"/>
      <c r="M45" s="20"/>
      <c r="N45" s="20"/>
      <c r="O45" s="20"/>
      <c r="P45" s="20"/>
    </row>
    <row r="46" spans="1:16" s="2" customFormat="1" ht="50.25" customHeight="1" outlineLevel="1">
      <c r="A46" s="15">
        <v>11</v>
      </c>
      <c r="B46" s="9" t="s">
        <v>61</v>
      </c>
      <c r="C46" s="10" t="s">
        <v>76</v>
      </c>
      <c r="D46" s="15" t="s">
        <v>32</v>
      </c>
      <c r="E46" s="11">
        <v>150</v>
      </c>
      <c r="F46" s="16">
        <v>850</v>
      </c>
      <c r="G46" s="16">
        <v>700</v>
      </c>
      <c r="H46" s="16">
        <f t="shared" si="1"/>
        <v>127500</v>
      </c>
      <c r="I46" s="15"/>
      <c r="J46" s="15"/>
      <c r="L46" s="20"/>
      <c r="M46" s="20"/>
      <c r="N46" s="20"/>
      <c r="O46" s="20"/>
      <c r="P46" s="20"/>
    </row>
    <row r="47" spans="1:16" s="2" customFormat="1" ht="60" customHeight="1" outlineLevel="1">
      <c r="A47" s="15">
        <v>12</v>
      </c>
      <c r="B47" s="9" t="s">
        <v>77</v>
      </c>
      <c r="C47" s="10" t="s">
        <v>78</v>
      </c>
      <c r="D47" s="15" t="s">
        <v>32</v>
      </c>
      <c r="E47" s="11">
        <v>3</v>
      </c>
      <c r="F47" s="16">
        <v>43000</v>
      </c>
      <c r="G47" s="16">
        <v>30000</v>
      </c>
      <c r="H47" s="16">
        <f t="shared" si="1"/>
        <v>129000</v>
      </c>
      <c r="I47" s="15"/>
      <c r="J47" s="15"/>
      <c r="L47" s="20"/>
      <c r="M47" s="20"/>
      <c r="N47" s="20"/>
      <c r="O47" s="20"/>
      <c r="P47" s="20"/>
    </row>
    <row r="48" spans="1:16" s="2" customFormat="1" ht="31.15" customHeight="1" outlineLevel="1">
      <c r="A48" s="15">
        <v>13</v>
      </c>
      <c r="B48" s="9" t="s">
        <v>79</v>
      </c>
      <c r="C48" s="10" t="s">
        <v>80</v>
      </c>
      <c r="D48" s="15" t="s">
        <v>32</v>
      </c>
      <c r="E48" s="11">
        <v>2</v>
      </c>
      <c r="F48" s="16">
        <v>24000</v>
      </c>
      <c r="G48" s="16">
        <v>18000</v>
      </c>
      <c r="H48" s="16">
        <f t="shared" si="1"/>
        <v>48000</v>
      </c>
      <c r="I48" s="15"/>
      <c r="J48" s="15"/>
      <c r="L48" s="20"/>
      <c r="M48" s="20"/>
      <c r="N48" s="20"/>
      <c r="O48" s="20"/>
      <c r="P48" s="20"/>
    </row>
    <row r="49" spans="1:16" s="2" customFormat="1" ht="26.25" customHeight="1" outlineLevel="1">
      <c r="A49" s="15">
        <v>14</v>
      </c>
      <c r="B49" s="9" t="s">
        <v>81</v>
      </c>
      <c r="C49" s="10" t="s">
        <v>82</v>
      </c>
      <c r="D49" s="15" t="s">
        <v>27</v>
      </c>
      <c r="E49" s="11">
        <v>301.07</v>
      </c>
      <c r="F49" s="16">
        <v>12</v>
      </c>
      <c r="G49" s="16"/>
      <c r="H49" s="16">
        <f t="shared" si="1"/>
        <v>3612.84</v>
      </c>
      <c r="I49" s="15"/>
      <c r="J49" s="15"/>
      <c r="L49" s="20"/>
      <c r="M49" s="20"/>
      <c r="N49" s="20"/>
      <c r="O49" s="20"/>
      <c r="P49" s="20"/>
    </row>
    <row r="50" spans="1:16" s="2" customFormat="1" ht="36.75" customHeight="1" outlineLevel="1">
      <c r="A50" s="15">
        <v>15</v>
      </c>
      <c r="B50" s="9" t="s">
        <v>28</v>
      </c>
      <c r="C50" s="10" t="s">
        <v>83</v>
      </c>
      <c r="D50" s="15" t="s">
        <v>27</v>
      </c>
      <c r="E50" s="11">
        <f>14*4.3*0.6</f>
        <v>36.119999999999997</v>
      </c>
      <c r="F50" s="16">
        <v>20</v>
      </c>
      <c r="G50" s="16"/>
      <c r="H50" s="16">
        <f t="shared" si="1"/>
        <v>722.4</v>
      </c>
      <c r="I50" s="15"/>
      <c r="J50" s="15"/>
      <c r="L50" s="20"/>
      <c r="M50" s="20"/>
      <c r="N50" s="20"/>
      <c r="O50" s="20"/>
      <c r="P50" s="20"/>
    </row>
    <row r="51" spans="1:16" s="2" customFormat="1" ht="17.25" customHeight="1">
      <c r="A51" s="15" t="s">
        <v>84</v>
      </c>
      <c r="B51" s="29" t="s">
        <v>85</v>
      </c>
      <c r="C51" s="29"/>
      <c r="D51" s="30"/>
      <c r="E51" s="30"/>
      <c r="F51" s="30"/>
      <c r="G51" s="30"/>
      <c r="H51" s="13">
        <f>H5+H22+H35</f>
        <v>824499.9972000001</v>
      </c>
      <c r="I51" s="15"/>
      <c r="J51" s="15"/>
      <c r="K51" s="22"/>
      <c r="L51" s="20"/>
      <c r="M51" s="20"/>
      <c r="N51" s="20"/>
      <c r="O51" s="20"/>
      <c r="P51" s="20"/>
    </row>
    <row r="52" spans="1:16" ht="39" customHeight="1">
      <c r="A52" s="26" t="s">
        <v>86</v>
      </c>
      <c r="B52" s="27"/>
      <c r="C52" s="27"/>
      <c r="D52" s="27"/>
      <c r="E52" s="27"/>
      <c r="F52" s="27"/>
      <c r="G52" s="27"/>
      <c r="H52" s="27"/>
      <c r="I52" s="27"/>
      <c r="J52" s="27"/>
    </row>
    <row r="60" spans="1:16">
      <c r="H60" s="17"/>
    </row>
  </sheetData>
  <autoFilter ref="A4:P52">
    <extLst/>
  </autoFilter>
  <mergeCells count="13">
    <mergeCell ref="A1:J1"/>
    <mergeCell ref="F2:J2"/>
    <mergeCell ref="F3:G3"/>
    <mergeCell ref="B51:C51"/>
    <mergeCell ref="A52:J52"/>
    <mergeCell ref="A2:A4"/>
    <mergeCell ref="B2:B4"/>
    <mergeCell ref="C2:C4"/>
    <mergeCell ref="D2:D4"/>
    <mergeCell ref="E2:E4"/>
    <mergeCell ref="H3:H4"/>
    <mergeCell ref="I3:I4"/>
    <mergeCell ref="J3:J4"/>
  </mergeCells>
  <phoneticPr fontId="7" type="noConversion"/>
  <printOptions horizontalCentered="1"/>
  <pageMargins left="0.39370078740157483" right="0.39370078740157483" top="0.59055118110236227" bottom="0.59055118110236227" header="0" footer="0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62#地块51、52、53、56、57号楼室外管网工程量清单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lastPrinted>2021-07-30T16:03:24Z</cp:lastPrinted>
  <dcterms:created xsi:type="dcterms:W3CDTF">2021-03-01T00:59:00Z</dcterms:created>
  <dcterms:modified xsi:type="dcterms:W3CDTF">2021-07-30T16:03:33Z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ICV">
    <vt:lpwstr>7F114ADE9BB348219CBC9D4745F3A91E</vt:lpwstr>
  </property>
</Properties>
</file>