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汇总表" sheetId="4" r:id="rId1"/>
    <sheet name="装饰-土建部分" sheetId="2" r:id="rId2"/>
    <sheet name="装修-安装部分" sheetId="5" r:id="rId3"/>
  </sheets>
  <definedNames>
    <definedName name="_xlnm._FilterDatabase" localSheetId="1" hidden="1">'装饰-土建部分'!$A$3:$W$106</definedName>
    <definedName name="_xlnm.Print_Area" localSheetId="1">'装饰-土建部分'!$A$1:$O$114</definedName>
    <definedName name="_xlnm.Print_Titles" localSheetId="1">'装饰-土建部分'!$1:$4</definedName>
  </definedNames>
  <calcPr calcId="144525"/>
</workbook>
</file>

<file path=xl/sharedStrings.xml><?xml version="1.0" encoding="utf-8"?>
<sst xmlns="http://schemas.openxmlformats.org/spreadsheetml/2006/main" count="324" uniqueCount="138">
  <si>
    <t>60#公寓楼公共区域精装修（新增大堂、新增地下电梯厅）
清单汇总表</t>
  </si>
  <si>
    <t>序号</t>
  </si>
  <si>
    <t>项目名称</t>
  </si>
  <si>
    <t>金额（元）</t>
  </si>
  <si>
    <t>备注</t>
  </si>
  <si>
    <t>新增大堂精装修工程-土建部分</t>
  </si>
  <si>
    <t>新增大堂精装修工程-安装部分</t>
  </si>
  <si>
    <t>新增地下电梯厅精装修工程-土建</t>
  </si>
  <si>
    <t>新增地下电梯厅精装修工程-安装</t>
  </si>
  <si>
    <t>合计</t>
  </si>
  <si>
    <t>取整后</t>
  </si>
  <si>
    <t>新增大堂位于一层17~19轴交D~F轴</t>
  </si>
  <si>
    <t>新增地下电梯厅位于负一负二层17~18轴交C~D轴</t>
  </si>
  <si>
    <t>60#公寓楼公共区域精装修（新增大堂、新增地下电梯厅）工程量清单-土建部分</t>
  </si>
  <si>
    <t>项目特征描述</t>
  </si>
  <si>
    <t>计量单位</t>
  </si>
  <si>
    <t>工程量</t>
  </si>
  <si>
    <t>含税单价（元）</t>
  </si>
  <si>
    <t>单价组成（元）</t>
  </si>
  <si>
    <t>品牌</t>
  </si>
  <si>
    <t>人工费（元）</t>
  </si>
  <si>
    <t>主材费（元）</t>
  </si>
  <si>
    <t>辅材费及其他费用（元）</t>
  </si>
  <si>
    <t>措施费（元）</t>
  </si>
  <si>
    <t>管理费（元）</t>
  </si>
  <si>
    <t>利润（元）</t>
  </si>
  <si>
    <t>税金（元）</t>
  </si>
  <si>
    <t>一</t>
  </si>
  <si>
    <t>新增大堂</t>
  </si>
  <si>
    <t>800*800白色仿大理石地砖地面</t>
  </si>
  <si>
    <t>1.面层种类：CT-01,10mm厚800*800mm白色仿大理石地砖</t>
  </si>
  <si>
    <t>m2</t>
  </si>
  <si>
    <t>2.水泥砂浆结合层</t>
  </si>
  <si>
    <t>3.具体做法详见图纸设计</t>
  </si>
  <si>
    <t>4.成活价(含与之相关的其他一切费用)</t>
  </si>
  <si>
    <t>灰色石材过门石</t>
  </si>
  <si>
    <t>1.面层种类：ST-07,20mm厚光面灰色石材</t>
  </si>
  <si>
    <t>踢脚线</t>
  </si>
  <si>
    <t>1.面层种类：MT-04,1.0mm厚深灰色喷砂不锈钢</t>
  </si>
  <si>
    <t>m</t>
  </si>
  <si>
    <t>2.基层种类：9mm厚阻燃夹板</t>
  </si>
  <si>
    <t>3.龙骨种类：镀锌型钢龙骨</t>
  </si>
  <si>
    <t>4.具体做法详见图纸设计FD1.1及其他相关做法</t>
  </si>
  <si>
    <t>5.部位：香槟银色波纹铝板装饰板墙面</t>
  </si>
  <si>
    <t>6.成活价(含与之相关的其他一切费用)</t>
  </si>
  <si>
    <t>香槟银色波纹铝板装饰板墙面</t>
  </si>
  <si>
    <t>1.面层种类：MT-01,1.5mm厚香槟银色波纹铝板</t>
  </si>
  <si>
    <t>2.龙骨种类：镀锌型钢龙骨</t>
  </si>
  <si>
    <t>3.具体做法详见图纸设计FD1.1节点6及其他相关做法</t>
  </si>
  <si>
    <t>香槟银色波纹铝板装饰暗门</t>
  </si>
  <si>
    <t>2.龙骨种类：4*4*1.5、2*2*1.5mm方管龙骨</t>
  </si>
  <si>
    <t>4.部位：消火栓箱暗门</t>
  </si>
  <si>
    <t>5.成活价(含与之相关的其他一切费用)</t>
  </si>
  <si>
    <t>木饰面A</t>
  </si>
  <si>
    <t>1.面层种类：WD-03，木饰面A(横纹）</t>
  </si>
  <si>
    <t>4.具体做法详见图纸设计FD1.1</t>
  </si>
  <si>
    <t>5.工程量为可视面投影面积</t>
  </si>
  <si>
    <t>6.部位：3#大堂节点1墙面</t>
  </si>
  <si>
    <t>7.成活价(含与之相关的其他一切费用)</t>
  </si>
  <si>
    <t>定制墙布A饰板墙面</t>
  </si>
  <si>
    <t>1.面层种类：WC-05，定制墙布A</t>
  </si>
  <si>
    <t>2.局部：MT-03，1.5MM厚古铜喷砂不锈钢嵌条及封边</t>
  </si>
  <si>
    <t>3.基层种类：双层9mm厚阻燃夹板</t>
  </si>
  <si>
    <t>4.具体做法详见图纸设计IE2.1节点2其他相关做法</t>
  </si>
  <si>
    <t>5.部位：2#大堂节点2墙面</t>
  </si>
  <si>
    <t>古铜喷砂不锈钢装饰板墙面1</t>
  </si>
  <si>
    <t>1.面层种类：MT-03,1.5mm厚古铜喷砂不锈钢</t>
  </si>
  <si>
    <t>4.具体做法详见图纸设计FD4.1节点3及其他相关做法</t>
  </si>
  <si>
    <t>古铜喷砂不锈钢装饰板墙面2</t>
  </si>
  <si>
    <t>2.基层种类：双层9mm厚阻燃夹板</t>
  </si>
  <si>
    <t>4.具体做法详见图纸设计FD4.1节点2及其他相关做法</t>
  </si>
  <si>
    <t>5.部位：电梯按钮处竖向墙面造型</t>
  </si>
  <si>
    <t>轻钢龙骨石膏板吊顶</t>
  </si>
  <si>
    <t>1.面层种类：PT-01，米白色乳胶漆</t>
  </si>
  <si>
    <t>2.基层种类：双层9mm厚防火石膏板</t>
  </si>
  <si>
    <t>3.龙骨种类：60系轻钢龙骨</t>
  </si>
  <si>
    <t>4.含工艺缝、开灯孔、检修口、吊顶跌级造型等费用</t>
  </si>
  <si>
    <t>5.工程量为水平投影面积</t>
  </si>
  <si>
    <t>6.具体做法详见图纸设计、图纸疑问回复及其他相关做法</t>
  </si>
  <si>
    <t>门套1</t>
  </si>
  <si>
    <t>1.面层种类：MT-03,1.0mm厚古铜喷砂不锈钢</t>
  </si>
  <si>
    <t>4.具体做法详见图纸设计</t>
  </si>
  <si>
    <t>5.部位：防火门</t>
  </si>
  <si>
    <t>电梯门套</t>
  </si>
  <si>
    <t>3.具体做法详见图纸设计FD4.1</t>
  </si>
  <si>
    <t>4.部位：电梯门</t>
  </si>
  <si>
    <t>地台窗台</t>
  </si>
  <si>
    <t>2.具体做法详见图纸设计变更</t>
  </si>
  <si>
    <t>3.成活价(含与之相关的其他一切费用)</t>
  </si>
  <si>
    <t>地台木纹防火板装饰板墙面</t>
  </si>
  <si>
    <t>1.面层种类：3mm厚奥松板贴防火板（WD-01,1.0mm厚浅色木纹防火板；WD-02,1.0mm厚深色色木纹防火板）</t>
  </si>
  <si>
    <t>2.局部：PT-04，深色油漆线条</t>
  </si>
  <si>
    <t>3.基层种类：18mm厚细木工板</t>
  </si>
  <si>
    <t>4.龙骨种类：木龙骨</t>
  </si>
  <si>
    <t>5.具体做法详见图纸设计设计变更</t>
  </si>
  <si>
    <t>小计</t>
  </si>
  <si>
    <t>二</t>
  </si>
  <si>
    <t>新增地下电梯厅</t>
  </si>
  <si>
    <t>灰色瓷砖装饰墙面</t>
  </si>
  <si>
    <t>1.面层种类：CT-02,10mm厚800*800/600*600灰色瓷砖</t>
  </si>
  <si>
    <t>2.基层种类：水泥砂浆找平层</t>
  </si>
  <si>
    <t>3.具体做法详见图纸设计FD4.1、图纸疑问回复及其他相关做法</t>
  </si>
  <si>
    <t>三</t>
  </si>
  <si>
    <t>备注：1.综合单价包括且不限于人工、材料、机械、措施、检验检测、规费、管理费、利润、税金(增值税专用发票)、赶工措施、安全防护、现场文明施工措施、风险等全部费用。
     2.本工程清单，无论是否存在缺项、漏项、工程量偏差，均视为乙方已综合考虑在固定合同总价内。</t>
  </si>
  <si>
    <t>60#公寓楼公共区域精装修（新增大堂、新增地下电梯厅）工程量清单-安装部分</t>
  </si>
  <si>
    <t>合价（元）</t>
  </si>
  <si>
    <t>主材品牌</t>
  </si>
  <si>
    <t>地埋插座</t>
  </si>
  <si>
    <t>1.地面二三孔插座
2.功率：250V  10A IP56型
3.其它详见图纸设计要求</t>
  </si>
  <si>
    <t>个</t>
  </si>
  <si>
    <t>施耐德</t>
  </si>
  <si>
    <t>插座</t>
  </si>
  <si>
    <t xml:space="preserve">1.普通二三孔插座
2.功率：250V  10A
3、其它详见图纸设计要求
</t>
  </si>
  <si>
    <t>装饰灯</t>
  </si>
  <si>
    <t>1、LED灯带 FL1
2、14W/米，色温3500K
3、具体型号详见图纸灯具配置表</t>
  </si>
  <si>
    <t>米</t>
  </si>
  <si>
    <t>雷士</t>
  </si>
  <si>
    <t>1、LED灯带 FL2
2、14W/米，色温3500K
3、具体型号详见图纸灯具配置表</t>
  </si>
  <si>
    <t>1、LED筒灯带声控开关带蓄电池 F1
2、吊顶内嵌入式安装
3、10W、色温3500K
4、具体参数型号详见图纸灯具配置表</t>
  </si>
  <si>
    <t>1、可调角格栅灯 F7
2、吊顶内嵌入式安装
3、15W、色温3500K
4、具体参数型号详见图纸灯具配置表</t>
  </si>
  <si>
    <t>1、可调角筒灯 F6
2、吊顶内嵌入式安装
3、10W、色温3500K
4、具体参数型号详见图纸灯具配置表</t>
  </si>
  <si>
    <t>1、可调角射灯 F5
2、吊顶内嵌入式安装
3、7W、色温3500K
4、具体参数型号详见图纸灯具配置表</t>
  </si>
  <si>
    <t>1、可调角射灯 F8
2、吊顶内嵌入式安装
3、7W、色温3500K
4、具体参数型号详见图纸灯具配置表</t>
  </si>
  <si>
    <t>小电器</t>
  </si>
  <si>
    <t>1.双联单控开关
2.功率：250V  10A 
3.其它详见图纸设计要求</t>
  </si>
  <si>
    <t>1.三联单控开关
2.功率：250V  10A 
3.其它详见图纸设计要求</t>
  </si>
  <si>
    <t>1、单向疏散指示灯
2、220V 带蓄电池(≥90min)
3、具体型号及安装方式详见图纸灯具配置表</t>
  </si>
  <si>
    <t>1、安全出口灯
2、220V 带蓄电池(≥90min)
3、具体型号及安装方式详见图纸灯具配置表</t>
  </si>
  <si>
    <t>电气配管</t>
  </si>
  <si>
    <t>1、电线管 JDG20 
2、敷设；吊顶内敷设
3、含接线盒、灯头盒、开关盒暗装</t>
  </si>
  <si>
    <t>郑三</t>
  </si>
  <si>
    <t>电气配线</t>
  </si>
  <si>
    <t>1.型号:WDZ-BYJ4
2.敷设方式：管内或槽内配线
3.具体做法详见图纸要求</t>
  </si>
  <si>
    <t>1.型号:WDZ-BYJ2.5
2.敷设方式：管内或槽内配线
3.具体做法详见图纸设计</t>
  </si>
  <si>
    <t>1.型号:WDZN-BYJ2.5
2.敷设方式：管内或槽内配线
3.具体做法详见图纸要求</t>
  </si>
  <si>
    <t>1、LED成本灯盒  FF1
2、吊顶内嵌入安装，
3、具体型号详见图纸灯具配置表</t>
  </si>
  <si>
    <t>1、LED筒灯 F1
2、吊顶内嵌入式安装
3、10W、色温3500K
4、具体参数型号详见图纸灯具配置表</t>
  </si>
  <si>
    <t>1、LED可调角射灯 F5
2、吊顶内嵌入式安装
3、7W、色温3500K
4、具体参数型号详见图纸灯具配置表</t>
  </si>
</sst>
</file>

<file path=xl/styles.xml><?xml version="1.0" encoding="utf-8"?>
<styleSheet xmlns="http://schemas.openxmlformats.org/spreadsheetml/2006/main">
  <numFmts count="7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.00_);[Red]\(0.00\)"/>
    <numFmt numFmtId="178" formatCode="0_ "/>
  </numFmts>
  <fonts count="35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9"/>
      <name val="宋体"/>
      <charset val="134"/>
    </font>
    <font>
      <b/>
      <sz val="8"/>
      <color rgb="FF000000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b/>
      <sz val="8"/>
      <name val="宋体"/>
      <charset val="134"/>
      <scheme val="minor"/>
    </font>
    <font>
      <sz val="9"/>
      <color rgb="FFFF0000"/>
      <name val="宋体"/>
      <charset val="134"/>
    </font>
    <font>
      <sz val="11"/>
      <color rgb="FFFF0000"/>
      <name val="宋体"/>
      <charset val="134"/>
      <scheme val="minor"/>
    </font>
    <font>
      <b/>
      <sz val="18"/>
      <name val="宋体"/>
      <charset val="134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5" fillId="15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4" borderId="18" applyNumberFormat="0" applyFont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2" fillId="28" borderId="19" applyNumberFormat="0" applyAlignment="0" applyProtection="0">
      <alignment vertical="center"/>
    </xf>
    <xf numFmtId="0" fontId="31" fillId="28" borderId="17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left" vertical="center"/>
    </xf>
    <xf numFmtId="0" fontId="1" fillId="0" borderId="0" xfId="49" applyFont="1" applyFill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4" fillId="2" borderId="3" xfId="49" applyFont="1" applyFill="1" applyBorder="1" applyAlignment="1">
      <alignment horizontal="left" vertical="center" wrapText="1"/>
    </xf>
    <xf numFmtId="0" fontId="4" fillId="2" borderId="4" xfId="49" applyFont="1" applyFill="1" applyBorder="1" applyAlignment="1">
      <alignment horizontal="left" vertical="center" wrapText="1"/>
    </xf>
    <xf numFmtId="0" fontId="4" fillId="2" borderId="1" xfId="49" applyFont="1" applyFill="1" applyBorder="1" applyAlignment="1">
      <alignment horizontal="left" vertical="center" wrapText="1"/>
    </xf>
    <xf numFmtId="0" fontId="4" fillId="2" borderId="1" xfId="49" applyFont="1" applyFill="1" applyBorder="1" applyAlignment="1">
      <alignment horizontal="right" vertical="center" wrapText="1"/>
    </xf>
    <xf numFmtId="0" fontId="4" fillId="2" borderId="5" xfId="49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10" fontId="5" fillId="3" borderId="5" xfId="49" applyNumberFormat="1" applyFont="1" applyFill="1" applyBorder="1" applyAlignment="1">
      <alignment horizontal="center"/>
    </xf>
    <xf numFmtId="0" fontId="5" fillId="2" borderId="1" xfId="49" applyFont="1" applyFill="1" applyBorder="1" applyAlignment="1"/>
    <xf numFmtId="176" fontId="5" fillId="4" borderId="1" xfId="0" applyNumberFormat="1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 wrapText="1"/>
    </xf>
    <xf numFmtId="0" fontId="7" fillId="2" borderId="0" xfId="49" applyFont="1" applyFill="1" applyAlignment="1"/>
    <xf numFmtId="0" fontId="8" fillId="0" borderId="0" xfId="0" applyFont="1" applyFill="1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5" fillId="0" borderId="0" xfId="49" applyFont="1" applyFill="1" applyAlignment="1"/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177" fontId="8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177" fontId="1" fillId="0" borderId="0" xfId="49" applyNumberFormat="1" applyFont="1" applyFill="1" applyAlignment="1">
      <alignment horizontal="center" vertical="center" wrapText="1"/>
    </xf>
    <xf numFmtId="177" fontId="9" fillId="0" borderId="3" xfId="0" applyNumberFormat="1" applyFont="1" applyFill="1" applyBorder="1" applyAlignment="1">
      <alignment horizontal="center" vertical="center" wrapText="1"/>
    </xf>
    <xf numFmtId="177" fontId="9" fillId="0" borderId="6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177" fontId="4" fillId="0" borderId="7" xfId="0" applyNumberFormat="1" applyFont="1" applyFill="1" applyBorder="1" applyAlignment="1">
      <alignment horizontal="center" vertical="center" wrapText="1"/>
    </xf>
    <xf numFmtId="176" fontId="4" fillId="0" borderId="8" xfId="0" applyNumberFormat="1" applyFont="1" applyFill="1" applyBorder="1" applyAlignment="1">
      <alignment horizontal="center" vertical="center" wrapText="1"/>
    </xf>
    <xf numFmtId="177" fontId="4" fillId="0" borderId="8" xfId="0" applyNumberFormat="1" applyFont="1" applyFill="1" applyBorder="1" applyAlignment="1">
      <alignment horizontal="center" vertical="center" wrapText="1"/>
    </xf>
    <xf numFmtId="177" fontId="4" fillId="0" borderId="9" xfId="0" applyNumberFormat="1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177" fontId="4" fillId="0" borderId="5" xfId="0" applyNumberFormat="1" applyFont="1" applyFill="1" applyBorder="1" applyAlignment="1">
      <alignment horizontal="center" vertical="center" wrapText="1"/>
    </xf>
    <xf numFmtId="177" fontId="4" fillId="0" borderId="10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10" fontId="4" fillId="3" borderId="5" xfId="49" applyNumberFormat="1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7" fillId="2" borderId="1" xfId="49" applyFont="1" applyFill="1" applyBorder="1" applyAlignment="1"/>
    <xf numFmtId="177" fontId="7" fillId="2" borderId="0" xfId="49" applyNumberFormat="1" applyFont="1" applyFill="1" applyAlignment="1"/>
    <xf numFmtId="177" fontId="11" fillId="0" borderId="0" xfId="0" applyNumberFormat="1" applyFont="1" applyFill="1" applyAlignment="1">
      <alignment vertical="center"/>
    </xf>
    <xf numFmtId="0" fontId="1" fillId="0" borderId="0" xfId="49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7" fillId="2" borderId="0" xfId="49" applyFont="1" applyFill="1" applyBorder="1" applyAlignment="1"/>
    <xf numFmtId="176" fontId="4" fillId="0" borderId="0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7" fontId="4" fillId="2" borderId="1" xfId="49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left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177" fontId="0" fillId="0" borderId="0" xfId="0" applyNumberFormat="1" applyFill="1" applyAlignment="1">
      <alignment vertical="center"/>
    </xf>
    <xf numFmtId="177" fontId="0" fillId="2" borderId="0" xfId="0" applyNumberFormat="1" applyFill="1" applyAlignment="1">
      <alignment vertical="center"/>
    </xf>
    <xf numFmtId="177" fontId="5" fillId="0" borderId="0" xfId="49" applyNumberFormat="1" applyFont="1" applyFill="1" applyAlignment="1"/>
    <xf numFmtId="176" fontId="4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178" fontId="8" fillId="0" borderId="0" xfId="0" applyNumberFormat="1" applyFont="1" applyFill="1" applyAlignment="1">
      <alignment vertical="center"/>
    </xf>
    <xf numFmtId="176" fontId="0" fillId="0" borderId="0" xfId="0" applyNumberFormat="1">
      <alignment vertical="center"/>
    </xf>
    <xf numFmtId="0" fontId="12" fillId="0" borderId="0" xfId="49" applyFont="1" applyFill="1" applyAlignment="1">
      <alignment horizontal="center" vertical="center" wrapText="1"/>
    </xf>
    <xf numFmtId="176" fontId="12" fillId="0" borderId="0" xfId="49" applyNumberFormat="1" applyFont="1" applyFill="1" applyAlignment="1">
      <alignment horizontal="center" vertical="center" wrapText="1"/>
    </xf>
    <xf numFmtId="0" fontId="1" fillId="0" borderId="0" xfId="49" applyFont="1" applyFill="1" applyAlignment="1">
      <alignment vertical="center" wrapText="1"/>
    </xf>
    <xf numFmtId="0" fontId="13" fillId="0" borderId="1" xfId="0" applyFont="1" applyBorder="1">
      <alignment vertical="center"/>
    </xf>
    <xf numFmtId="0" fontId="13" fillId="0" borderId="1" xfId="0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14" fillId="0" borderId="1" xfId="0" applyFont="1" applyBorder="1">
      <alignment vertical="center"/>
    </xf>
    <xf numFmtId="176" fontId="14" fillId="0" borderId="1" xfId="0" applyNumberFormat="1" applyFont="1" applyBorder="1">
      <alignment vertical="center"/>
    </xf>
    <xf numFmtId="0" fontId="0" fillId="0" borderId="1" xfId="0" applyBorder="1" applyAlignment="1">
      <alignment horizontal="center" vertical="center"/>
    </xf>
    <xf numFmtId="0" fontId="14" fillId="0" borderId="1" xfId="0" applyFont="1" applyBorder="1">
      <alignment vertical="center"/>
    </xf>
    <xf numFmtId="176" fontId="14" fillId="0" borderId="1" xfId="0" applyNumberFormat="1" applyFont="1" applyBorder="1">
      <alignment vertical="center"/>
    </xf>
    <xf numFmtId="0" fontId="0" fillId="0" borderId="1" xfId="0" applyBorder="1">
      <alignment vertical="center"/>
    </xf>
    <xf numFmtId="0" fontId="15" fillId="0" borderId="0" xfId="0" applyFont="1" applyAlignment="1">
      <alignment horizontal="justify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C5" sqref="C3 C5"/>
    </sheetView>
  </sheetViews>
  <sheetFormatPr defaultColWidth="9" defaultRowHeight="13.5"/>
  <cols>
    <col min="2" max="2" width="42.25" customWidth="1"/>
    <col min="3" max="3" width="20.125" style="97" customWidth="1"/>
    <col min="4" max="4" width="14.125" customWidth="1"/>
    <col min="5" max="6" width="12.625"/>
    <col min="8" max="9" width="12.625"/>
  </cols>
  <sheetData>
    <row r="1" ht="87" customHeight="1" spans="1:10">
      <c r="A1" s="98" t="s">
        <v>0</v>
      </c>
      <c r="B1" s="98"/>
      <c r="C1" s="99"/>
      <c r="D1" s="98"/>
      <c r="E1" s="100"/>
      <c r="F1" s="100"/>
      <c r="G1" s="100"/>
      <c r="H1" s="100"/>
      <c r="I1" s="100"/>
      <c r="J1" s="100"/>
    </row>
    <row r="2" ht="48.95" customHeight="1" spans="1:4">
      <c r="A2" s="101" t="s">
        <v>1</v>
      </c>
      <c r="B2" s="102" t="s">
        <v>2</v>
      </c>
      <c r="C2" s="103" t="s">
        <v>3</v>
      </c>
      <c r="D2" s="101" t="s">
        <v>4</v>
      </c>
    </row>
    <row r="3" ht="48.95" customHeight="1" spans="1:4">
      <c r="A3" s="104">
        <v>1</v>
      </c>
      <c r="B3" s="105" t="s">
        <v>5</v>
      </c>
      <c r="C3" s="106">
        <f>'装饰-土建部分'!N81</f>
        <v>126203.855642227</v>
      </c>
      <c r="D3" s="105"/>
    </row>
    <row r="4" ht="48.95" customHeight="1" spans="1:4">
      <c r="A4" s="104">
        <v>2</v>
      </c>
      <c r="B4" s="105" t="s">
        <v>6</v>
      </c>
      <c r="C4" s="106">
        <f>'装修-安装部分'!N38</f>
        <v>16918.6229069748</v>
      </c>
      <c r="D4" s="105"/>
    </row>
    <row r="5" ht="48.95" customHeight="1" spans="1:6">
      <c r="A5" s="104">
        <v>3</v>
      </c>
      <c r="B5" s="105" t="s">
        <v>7</v>
      </c>
      <c r="C5" s="106">
        <f>'装饰-土建部分'!N112</f>
        <v>27338.80229891</v>
      </c>
      <c r="D5" s="105"/>
      <c r="F5" s="97"/>
    </row>
    <row r="6" ht="48.95" customHeight="1" spans="1:4">
      <c r="A6" s="104">
        <v>4</v>
      </c>
      <c r="B6" s="105" t="s">
        <v>8</v>
      </c>
      <c r="C6" s="106">
        <f>'装修-安装部分'!N37</f>
        <v>9609.449414112</v>
      </c>
      <c r="D6" s="105"/>
    </row>
    <row r="7" ht="48.95" customHeight="1" spans="1:4">
      <c r="A7" s="104">
        <v>5</v>
      </c>
      <c r="B7" s="107" t="s">
        <v>9</v>
      </c>
      <c r="C7" s="108">
        <f>SUM(C3:C6)</f>
        <v>180070.730262224</v>
      </c>
      <c r="D7" s="105"/>
    </row>
    <row r="8" ht="48.95" customHeight="1" spans="1:4">
      <c r="A8" s="109">
        <v>6</v>
      </c>
      <c r="B8" s="110" t="s">
        <v>10</v>
      </c>
      <c r="C8" s="111">
        <v>180000</v>
      </c>
      <c r="D8" s="112"/>
    </row>
    <row r="9" ht="29" customHeight="1" spans="1:1">
      <c r="A9" t="s">
        <v>11</v>
      </c>
    </row>
    <row r="10" customFormat="1" ht="29" customHeight="1" spans="1:3">
      <c r="A10" t="s">
        <v>12</v>
      </c>
      <c r="C10" s="113"/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31"/>
  <sheetViews>
    <sheetView view="pageBreakPreview" zoomScaleNormal="100" workbookViewId="0">
      <pane ySplit="4" topLeftCell="A104" activePane="bottomLeft" state="frozen"/>
      <selection/>
      <selection pane="bottomLeft" activeCell="N113" sqref="N113"/>
    </sheetView>
  </sheetViews>
  <sheetFormatPr defaultColWidth="9" defaultRowHeight="13.5"/>
  <cols>
    <col min="1" max="1" width="9" style="40"/>
    <col min="2" max="2" width="17.875" style="39" customWidth="1"/>
    <col min="3" max="3" width="35.625" style="39" customWidth="1"/>
    <col min="4" max="4" width="9" style="39"/>
    <col min="5" max="5" width="12.625" style="39"/>
    <col min="6" max="6" width="11" style="39" customWidth="1"/>
    <col min="7" max="9" width="9.375" style="41"/>
    <col min="10" max="10" width="9.375" style="39"/>
    <col min="11" max="12" width="10" style="39" customWidth="1"/>
    <col min="13" max="13" width="12.625" style="39"/>
    <col min="14" max="14" width="9.625" style="39"/>
    <col min="15" max="15" width="20.5416666666667" style="39" customWidth="1"/>
    <col min="16" max="16" width="12.625" style="41"/>
    <col min="17" max="17" width="9.375" style="42" customWidth="1"/>
    <col min="18" max="16384" width="9" style="39"/>
  </cols>
  <sheetData>
    <row r="1" ht="26.1" customHeight="1" spans="1:17">
      <c r="A1" s="3" t="s">
        <v>13</v>
      </c>
      <c r="B1" s="3"/>
      <c r="C1" s="3"/>
      <c r="D1" s="3"/>
      <c r="E1" s="3"/>
      <c r="F1" s="3"/>
      <c r="G1" s="43"/>
      <c r="H1" s="43"/>
      <c r="I1" s="43"/>
      <c r="J1" s="3"/>
      <c r="K1" s="3"/>
      <c r="L1" s="3"/>
      <c r="M1" s="3"/>
      <c r="N1" s="3"/>
      <c r="O1" s="3"/>
      <c r="Q1" s="75"/>
    </row>
    <row r="2" ht="20.1" customHeight="1" spans="1:17">
      <c r="A2" s="4" t="s">
        <v>1</v>
      </c>
      <c r="B2" s="4" t="s">
        <v>2</v>
      </c>
      <c r="C2" s="4" t="s">
        <v>14</v>
      </c>
      <c r="D2" s="4" t="s">
        <v>15</v>
      </c>
      <c r="E2" s="4" t="s">
        <v>16</v>
      </c>
      <c r="F2" s="4" t="s">
        <v>17</v>
      </c>
      <c r="G2" s="44" t="s">
        <v>18</v>
      </c>
      <c r="H2" s="45"/>
      <c r="I2" s="45"/>
      <c r="J2" s="64"/>
      <c r="K2" s="65"/>
      <c r="L2" s="65"/>
      <c r="M2" s="66"/>
      <c r="N2" s="67" t="s">
        <v>9</v>
      </c>
      <c r="O2" s="68" t="s">
        <v>19</v>
      </c>
      <c r="Q2" s="76"/>
    </row>
    <row r="3" ht="20.1" customHeight="1" spans="1:17">
      <c r="A3" s="4"/>
      <c r="B3" s="4"/>
      <c r="C3" s="4"/>
      <c r="D3" s="4"/>
      <c r="E3" s="4"/>
      <c r="F3" s="4"/>
      <c r="G3" s="46" t="s">
        <v>20</v>
      </c>
      <c r="H3" s="46" t="s">
        <v>21</v>
      </c>
      <c r="I3" s="44" t="s">
        <v>22</v>
      </c>
      <c r="J3" s="67" t="s">
        <v>23</v>
      </c>
      <c r="K3" s="67" t="s">
        <v>24</v>
      </c>
      <c r="L3" s="67" t="s">
        <v>25</v>
      </c>
      <c r="M3" s="67" t="s">
        <v>26</v>
      </c>
      <c r="N3" s="69"/>
      <c r="O3" s="68"/>
      <c r="Q3" s="76"/>
    </row>
    <row r="4" spans="1:17">
      <c r="A4" s="4"/>
      <c r="B4" s="4"/>
      <c r="C4" s="4"/>
      <c r="D4" s="4"/>
      <c r="E4" s="4"/>
      <c r="F4" s="4"/>
      <c r="G4" s="46"/>
      <c r="H4" s="46"/>
      <c r="I4" s="44"/>
      <c r="J4" s="70">
        <v>0.06</v>
      </c>
      <c r="K4" s="70">
        <v>0.08</v>
      </c>
      <c r="L4" s="70">
        <v>0.1</v>
      </c>
      <c r="M4" s="70">
        <v>0.09</v>
      </c>
      <c r="N4" s="71"/>
      <c r="O4" s="68"/>
      <c r="Q4" s="76"/>
    </row>
    <row r="5" s="34" customFormat="1" ht="24" customHeight="1" spans="1:17">
      <c r="A5" s="9" t="s">
        <v>27</v>
      </c>
      <c r="B5" s="10" t="s">
        <v>28</v>
      </c>
      <c r="C5" s="11"/>
      <c r="D5" s="12"/>
      <c r="E5" s="13"/>
      <c r="F5" s="13"/>
      <c r="G5" s="13"/>
      <c r="H5" s="13"/>
      <c r="I5" s="13"/>
      <c r="J5" s="13"/>
      <c r="K5" s="13"/>
      <c r="L5" s="13"/>
      <c r="M5" s="13"/>
      <c r="N5" s="13"/>
      <c r="O5" s="72"/>
      <c r="P5" s="73"/>
      <c r="Q5" s="77"/>
    </row>
    <row r="6" ht="24" customHeight="1" spans="1:17">
      <c r="A6" s="47">
        <v>1</v>
      </c>
      <c r="B6" s="47" t="s">
        <v>29</v>
      </c>
      <c r="C6" s="48" t="s">
        <v>30</v>
      </c>
      <c r="D6" s="47" t="s">
        <v>31</v>
      </c>
      <c r="E6" s="49">
        <v>107.8</v>
      </c>
      <c r="F6" s="49">
        <f>SUM(G6:M9)</f>
        <v>159.59973475</v>
      </c>
      <c r="G6" s="50">
        <v>45</v>
      </c>
      <c r="H6" s="50">
        <v>59.0625</v>
      </c>
      <c r="I6" s="50">
        <v>13</v>
      </c>
      <c r="J6" s="49">
        <f>SUM(G6:I9)*J$4</f>
        <v>7.02375</v>
      </c>
      <c r="K6" s="49">
        <f>SUM(G6:J9)*K$4</f>
        <v>9.9269</v>
      </c>
      <c r="L6" s="49">
        <f>SUM(G6:J9)*L$4</f>
        <v>12.408625</v>
      </c>
      <c r="M6" s="49">
        <f>SUM(G6:L9)*M$4</f>
        <v>13.17795975</v>
      </c>
      <c r="N6" s="49">
        <f>E6*F6</f>
        <v>17204.85140605</v>
      </c>
      <c r="O6" s="49"/>
      <c r="Q6" s="78"/>
    </row>
    <row r="7" ht="24" customHeight="1" spans="1:17">
      <c r="A7" s="47"/>
      <c r="B7" s="47"/>
      <c r="C7" s="48" t="s">
        <v>32</v>
      </c>
      <c r="D7" s="47"/>
      <c r="E7" s="49"/>
      <c r="F7" s="49"/>
      <c r="G7" s="50"/>
      <c r="H7" s="50"/>
      <c r="I7" s="50"/>
      <c r="J7" s="49"/>
      <c r="K7" s="49"/>
      <c r="L7" s="49"/>
      <c r="M7" s="49"/>
      <c r="N7" s="49">
        <f t="shared" ref="N7:N38" si="0">E7*F7</f>
        <v>0</v>
      </c>
      <c r="O7" s="49"/>
      <c r="Q7" s="78"/>
    </row>
    <row r="8" ht="24" customHeight="1" spans="1:17">
      <c r="A8" s="47"/>
      <c r="B8" s="47"/>
      <c r="C8" s="48" t="s">
        <v>33</v>
      </c>
      <c r="D8" s="47"/>
      <c r="E8" s="49"/>
      <c r="F8" s="49"/>
      <c r="G8" s="50"/>
      <c r="H8" s="50"/>
      <c r="I8" s="50"/>
      <c r="J8" s="49"/>
      <c r="K8" s="49"/>
      <c r="L8" s="49"/>
      <c r="M8" s="49"/>
      <c r="N8" s="49">
        <f t="shared" si="0"/>
        <v>0</v>
      </c>
      <c r="O8" s="49"/>
      <c r="Q8" s="78"/>
    </row>
    <row r="9" ht="24" customHeight="1" spans="1:17">
      <c r="A9" s="47"/>
      <c r="B9" s="47"/>
      <c r="C9" s="48" t="s">
        <v>34</v>
      </c>
      <c r="D9" s="47"/>
      <c r="E9" s="49"/>
      <c r="F9" s="49"/>
      <c r="G9" s="50"/>
      <c r="H9" s="50"/>
      <c r="I9" s="50"/>
      <c r="J9" s="49"/>
      <c r="K9" s="49"/>
      <c r="L9" s="49"/>
      <c r="M9" s="49"/>
      <c r="N9" s="49">
        <f t="shared" si="0"/>
        <v>0</v>
      </c>
      <c r="O9" s="49"/>
      <c r="Q9" s="78"/>
    </row>
    <row r="10" ht="24" customHeight="1" spans="1:17">
      <c r="A10" s="47">
        <v>2</v>
      </c>
      <c r="B10" s="47" t="s">
        <v>35</v>
      </c>
      <c r="C10" s="48" t="s">
        <v>36</v>
      </c>
      <c r="D10" s="47" t="s">
        <v>31</v>
      </c>
      <c r="E10" s="49">
        <f>0.35*2+3*0.25</f>
        <v>1.45</v>
      </c>
      <c r="F10" s="49">
        <f>SUM(G10:M13)</f>
        <v>610.790656</v>
      </c>
      <c r="G10" s="50">
        <v>45</v>
      </c>
      <c r="H10" s="50">
        <v>390</v>
      </c>
      <c r="I10" s="50">
        <v>13</v>
      </c>
      <c r="J10" s="49">
        <f>SUM(G10:I13)*J$4</f>
        <v>26.88</v>
      </c>
      <c r="K10" s="49">
        <f>SUM(G10:J13)*K$4</f>
        <v>37.9904</v>
      </c>
      <c r="L10" s="49">
        <f>SUM(G10:J13)*L$4</f>
        <v>47.488</v>
      </c>
      <c r="M10" s="49">
        <f>SUM(G10:L13)*M$4</f>
        <v>50.432256</v>
      </c>
      <c r="N10" s="49">
        <f t="shared" si="0"/>
        <v>885.6464512</v>
      </c>
      <c r="O10" s="49"/>
      <c r="Q10" s="78"/>
    </row>
    <row r="11" ht="24" customHeight="1" spans="1:17">
      <c r="A11" s="47"/>
      <c r="B11" s="47"/>
      <c r="C11" s="48" t="s">
        <v>32</v>
      </c>
      <c r="D11" s="47"/>
      <c r="E11" s="49"/>
      <c r="F11" s="49"/>
      <c r="G11" s="50"/>
      <c r="H11" s="50"/>
      <c r="I11" s="50"/>
      <c r="J11" s="49"/>
      <c r="K11" s="49"/>
      <c r="L11" s="49"/>
      <c r="M11" s="49"/>
      <c r="N11" s="49">
        <f t="shared" si="0"/>
        <v>0</v>
      </c>
      <c r="O11" s="49"/>
      <c r="P11" s="74"/>
      <c r="Q11" s="78"/>
    </row>
    <row r="12" ht="24" customHeight="1" spans="1:17">
      <c r="A12" s="47"/>
      <c r="B12" s="47"/>
      <c r="C12" s="48" t="s">
        <v>33</v>
      </c>
      <c r="D12" s="47"/>
      <c r="E12" s="49"/>
      <c r="F12" s="49"/>
      <c r="G12" s="50"/>
      <c r="H12" s="50"/>
      <c r="I12" s="50"/>
      <c r="J12" s="49"/>
      <c r="K12" s="49"/>
      <c r="L12" s="49"/>
      <c r="M12" s="49"/>
      <c r="N12" s="49">
        <f t="shared" si="0"/>
        <v>0</v>
      </c>
      <c r="O12" s="49"/>
      <c r="Q12" s="78"/>
    </row>
    <row r="13" ht="24" customHeight="1" spans="1:17">
      <c r="A13" s="47"/>
      <c r="B13" s="47"/>
      <c r="C13" s="48" t="s">
        <v>34</v>
      </c>
      <c r="D13" s="47"/>
      <c r="E13" s="49"/>
      <c r="F13" s="49"/>
      <c r="G13" s="50"/>
      <c r="H13" s="50"/>
      <c r="I13" s="50"/>
      <c r="J13" s="49"/>
      <c r="K13" s="49"/>
      <c r="L13" s="49"/>
      <c r="M13" s="49"/>
      <c r="N13" s="49">
        <f t="shared" si="0"/>
        <v>0</v>
      </c>
      <c r="O13" s="49"/>
      <c r="Q13" s="78"/>
    </row>
    <row r="14" ht="24" customHeight="1" spans="1:17">
      <c r="A14" s="47">
        <v>3</v>
      </c>
      <c r="B14" s="47" t="s">
        <v>37</v>
      </c>
      <c r="C14" s="48" t="s">
        <v>38</v>
      </c>
      <c r="D14" s="47" t="s">
        <v>39</v>
      </c>
      <c r="E14" s="49">
        <f>51.33-1.3-1.2-9.39</f>
        <v>39.44</v>
      </c>
      <c r="F14" s="49">
        <f>SUM(G14:M19)</f>
        <v>32.720928</v>
      </c>
      <c r="G14" s="50">
        <v>12</v>
      </c>
      <c r="H14" s="50">
        <v>8.5</v>
      </c>
      <c r="I14" s="50">
        <v>3.5</v>
      </c>
      <c r="J14" s="49">
        <f>SUM(G14:I19)*J$4</f>
        <v>1.44</v>
      </c>
      <c r="K14" s="49">
        <f>SUM(G14:J19)*K$4</f>
        <v>2.0352</v>
      </c>
      <c r="L14" s="49">
        <f>SUM(G14:J19)*L$4</f>
        <v>2.544</v>
      </c>
      <c r="M14" s="49">
        <f>SUM(G14:L19)*M$4</f>
        <v>2.701728</v>
      </c>
      <c r="N14" s="49">
        <f t="shared" si="0"/>
        <v>1290.51340032</v>
      </c>
      <c r="O14" s="49"/>
      <c r="Q14" s="78"/>
    </row>
    <row r="15" ht="24" customHeight="1" spans="1:17">
      <c r="A15" s="47"/>
      <c r="B15" s="47"/>
      <c r="C15" s="48" t="s">
        <v>40</v>
      </c>
      <c r="D15" s="47"/>
      <c r="E15" s="49"/>
      <c r="F15" s="49"/>
      <c r="G15" s="50"/>
      <c r="H15" s="50"/>
      <c r="I15" s="50"/>
      <c r="J15" s="49"/>
      <c r="K15" s="49"/>
      <c r="L15" s="49"/>
      <c r="M15" s="49"/>
      <c r="N15" s="49">
        <f t="shared" si="0"/>
        <v>0</v>
      </c>
      <c r="O15" s="49"/>
      <c r="Q15" s="78"/>
    </row>
    <row r="16" ht="24" customHeight="1" spans="1:17">
      <c r="A16" s="47"/>
      <c r="B16" s="47"/>
      <c r="C16" s="48" t="s">
        <v>41</v>
      </c>
      <c r="D16" s="47"/>
      <c r="E16" s="49"/>
      <c r="F16" s="49"/>
      <c r="G16" s="50"/>
      <c r="H16" s="50"/>
      <c r="I16" s="50"/>
      <c r="J16" s="49"/>
      <c r="K16" s="49"/>
      <c r="L16" s="49"/>
      <c r="M16" s="49"/>
      <c r="N16" s="49">
        <f t="shared" si="0"/>
        <v>0</v>
      </c>
      <c r="O16" s="49"/>
      <c r="Q16" s="78"/>
    </row>
    <row r="17" ht="24" customHeight="1" spans="1:17">
      <c r="A17" s="47"/>
      <c r="B17" s="47"/>
      <c r="C17" s="48" t="s">
        <v>42</v>
      </c>
      <c r="D17" s="47"/>
      <c r="E17" s="49"/>
      <c r="F17" s="49"/>
      <c r="G17" s="50"/>
      <c r="H17" s="50"/>
      <c r="I17" s="50"/>
      <c r="J17" s="49"/>
      <c r="K17" s="49"/>
      <c r="L17" s="49"/>
      <c r="M17" s="49"/>
      <c r="N17" s="49">
        <f t="shared" si="0"/>
        <v>0</v>
      </c>
      <c r="O17" s="49"/>
      <c r="Q17" s="78"/>
    </row>
    <row r="18" ht="24" customHeight="1" spans="1:17">
      <c r="A18" s="47"/>
      <c r="B18" s="51"/>
      <c r="C18" s="48" t="s">
        <v>43</v>
      </c>
      <c r="D18" s="47"/>
      <c r="E18" s="49"/>
      <c r="F18" s="49"/>
      <c r="G18" s="50"/>
      <c r="H18" s="50"/>
      <c r="I18" s="50"/>
      <c r="J18" s="49"/>
      <c r="K18" s="49"/>
      <c r="L18" s="49"/>
      <c r="M18" s="49"/>
      <c r="N18" s="49">
        <f t="shared" si="0"/>
        <v>0</v>
      </c>
      <c r="O18" s="49"/>
      <c r="Q18" s="78"/>
    </row>
    <row r="19" ht="24" customHeight="1" spans="1:17">
      <c r="A19" s="47"/>
      <c r="B19" s="47"/>
      <c r="C19" s="48" t="s">
        <v>44</v>
      </c>
      <c r="D19" s="47"/>
      <c r="E19" s="49"/>
      <c r="F19" s="49"/>
      <c r="G19" s="50"/>
      <c r="H19" s="50"/>
      <c r="I19" s="50"/>
      <c r="J19" s="49"/>
      <c r="K19" s="49"/>
      <c r="L19" s="49"/>
      <c r="M19" s="49"/>
      <c r="N19" s="49">
        <f t="shared" si="0"/>
        <v>0</v>
      </c>
      <c r="O19" s="49"/>
      <c r="Q19" s="78"/>
    </row>
    <row r="20" ht="24" customHeight="1" spans="1:17">
      <c r="A20" s="47">
        <v>4</v>
      </c>
      <c r="B20" s="47" t="s">
        <v>45</v>
      </c>
      <c r="C20" s="48" t="s">
        <v>46</v>
      </c>
      <c r="D20" s="47" t="s">
        <v>31</v>
      </c>
      <c r="E20" s="49">
        <f>28.14*3.85-E24-1.3*2.1-1.2*3.85-E48-E29</f>
        <v>93.094</v>
      </c>
      <c r="F20" s="49">
        <f>SUM(G20:M23)</f>
        <v>640.78484</v>
      </c>
      <c r="G20" s="50">
        <v>120</v>
      </c>
      <c r="H20" s="50">
        <v>300</v>
      </c>
      <c r="I20" s="50">
        <v>50</v>
      </c>
      <c r="J20" s="49">
        <f>SUM(G20:I23)*J$4</f>
        <v>28.2</v>
      </c>
      <c r="K20" s="49">
        <f>SUM(G20:J23)*K$4</f>
        <v>39.856</v>
      </c>
      <c r="L20" s="49">
        <f>SUM(G20:J23)*L$4</f>
        <v>49.82</v>
      </c>
      <c r="M20" s="49">
        <f>SUM(G20:L23)*M$4</f>
        <v>52.90884</v>
      </c>
      <c r="N20" s="49">
        <f t="shared" si="0"/>
        <v>59653.22389496</v>
      </c>
      <c r="O20" s="49"/>
      <c r="P20" s="41">
        <v>565.8</v>
      </c>
      <c r="Q20" s="78">
        <f>F20-P20</f>
        <v>74.9848400000002</v>
      </c>
    </row>
    <row r="21" ht="24" customHeight="1" spans="1:17">
      <c r="A21" s="47"/>
      <c r="B21" s="47"/>
      <c r="C21" s="48" t="s">
        <v>47</v>
      </c>
      <c r="D21" s="47"/>
      <c r="E21" s="49"/>
      <c r="F21" s="49"/>
      <c r="G21" s="50"/>
      <c r="H21" s="50"/>
      <c r="I21" s="50"/>
      <c r="J21" s="49"/>
      <c r="K21" s="49"/>
      <c r="L21" s="49"/>
      <c r="M21" s="49"/>
      <c r="N21" s="49">
        <f t="shared" si="0"/>
        <v>0</v>
      </c>
      <c r="O21" s="49"/>
      <c r="Q21" s="78"/>
    </row>
    <row r="22" ht="24" customHeight="1" spans="1:17">
      <c r="A22" s="47"/>
      <c r="B22" s="47"/>
      <c r="C22" s="48" t="s">
        <v>48</v>
      </c>
      <c r="D22" s="47"/>
      <c r="E22" s="49"/>
      <c r="F22" s="49"/>
      <c r="G22" s="50"/>
      <c r="H22" s="50"/>
      <c r="I22" s="50"/>
      <c r="J22" s="49"/>
      <c r="K22" s="49"/>
      <c r="L22" s="49"/>
      <c r="M22" s="49"/>
      <c r="N22" s="49">
        <f t="shared" si="0"/>
        <v>0</v>
      </c>
      <c r="O22" s="49"/>
      <c r="Q22" s="78"/>
    </row>
    <row r="23" ht="24" customHeight="1" spans="1:17">
      <c r="A23" s="47"/>
      <c r="B23" s="47"/>
      <c r="C23" s="48" t="s">
        <v>34</v>
      </c>
      <c r="D23" s="47"/>
      <c r="E23" s="49"/>
      <c r="F23" s="49"/>
      <c r="G23" s="50"/>
      <c r="H23" s="50"/>
      <c r="I23" s="50"/>
      <c r="J23" s="49"/>
      <c r="K23" s="49"/>
      <c r="L23" s="49"/>
      <c r="M23" s="49"/>
      <c r="N23" s="49">
        <f t="shared" si="0"/>
        <v>0</v>
      </c>
      <c r="O23" s="49"/>
      <c r="Q23" s="78"/>
    </row>
    <row r="24" ht="24" customHeight="1" spans="1:17">
      <c r="A24" s="47">
        <v>5</v>
      </c>
      <c r="B24" s="47" t="s">
        <v>49</v>
      </c>
      <c r="C24" s="48" t="s">
        <v>46</v>
      </c>
      <c r="D24" s="47" t="s">
        <v>31</v>
      </c>
      <c r="E24" s="49">
        <f>2.1*(0.8+0.9)+2.05*0.9</f>
        <v>5.415</v>
      </c>
      <c r="F24" s="49">
        <f>SUM(G24:M28)</f>
        <v>872.55808</v>
      </c>
      <c r="G24" s="50">
        <v>190</v>
      </c>
      <c r="H24" s="50">
        <v>300</v>
      </c>
      <c r="I24" s="50">
        <v>150</v>
      </c>
      <c r="J24" s="49">
        <f>SUM(G24:I28)*J$4</f>
        <v>38.4</v>
      </c>
      <c r="K24" s="49">
        <f>SUM(G24:J28)*K$4</f>
        <v>54.272</v>
      </c>
      <c r="L24" s="49">
        <f>SUM(G24:J28)*L$4</f>
        <v>67.84</v>
      </c>
      <c r="M24" s="49">
        <f>SUM(G24:L28)*M$4</f>
        <v>72.04608</v>
      </c>
      <c r="N24" s="49">
        <f t="shared" si="0"/>
        <v>4724.9020032</v>
      </c>
      <c r="O24" s="49"/>
      <c r="P24" s="41">
        <v>797.57</v>
      </c>
      <c r="Q24" s="78">
        <f>F24-P24</f>
        <v>74.98808</v>
      </c>
    </row>
    <row r="25" ht="24" customHeight="1" spans="1:17">
      <c r="A25" s="47"/>
      <c r="B25" s="47"/>
      <c r="C25" s="48" t="s">
        <v>50</v>
      </c>
      <c r="D25" s="47"/>
      <c r="E25" s="49"/>
      <c r="F25" s="49"/>
      <c r="G25" s="50"/>
      <c r="H25" s="50"/>
      <c r="I25" s="50"/>
      <c r="J25" s="49"/>
      <c r="K25" s="49"/>
      <c r="L25" s="49"/>
      <c r="M25" s="49"/>
      <c r="N25" s="49">
        <f t="shared" si="0"/>
        <v>0</v>
      </c>
      <c r="O25" s="49"/>
      <c r="Q25" s="78"/>
    </row>
    <row r="26" ht="24" customHeight="1" spans="1:17">
      <c r="A26" s="47"/>
      <c r="B26" s="47"/>
      <c r="C26" s="48" t="s">
        <v>33</v>
      </c>
      <c r="D26" s="47"/>
      <c r="E26" s="49"/>
      <c r="F26" s="49"/>
      <c r="G26" s="50"/>
      <c r="H26" s="50"/>
      <c r="I26" s="50"/>
      <c r="J26" s="49"/>
      <c r="K26" s="49"/>
      <c r="L26" s="49"/>
      <c r="M26" s="49"/>
      <c r="N26" s="49">
        <f t="shared" si="0"/>
        <v>0</v>
      </c>
      <c r="O26" s="49"/>
      <c r="Q26" s="78"/>
    </row>
    <row r="27" ht="24" customHeight="1" spans="1:17">
      <c r="A27" s="47"/>
      <c r="B27" s="47"/>
      <c r="C27" s="48" t="s">
        <v>51</v>
      </c>
      <c r="D27" s="47"/>
      <c r="E27" s="49"/>
      <c r="F27" s="49"/>
      <c r="G27" s="50"/>
      <c r="H27" s="50"/>
      <c r="I27" s="50"/>
      <c r="J27" s="49"/>
      <c r="K27" s="49"/>
      <c r="L27" s="49"/>
      <c r="M27" s="49"/>
      <c r="N27" s="49">
        <f t="shared" si="0"/>
        <v>0</v>
      </c>
      <c r="O27" s="49"/>
      <c r="Q27" s="78"/>
    </row>
    <row r="28" ht="24" customHeight="1" spans="1:17">
      <c r="A28" s="47"/>
      <c r="B28" s="47"/>
      <c r="C28" s="48" t="s">
        <v>52</v>
      </c>
      <c r="D28" s="47"/>
      <c r="E28" s="49"/>
      <c r="F28" s="49"/>
      <c r="G28" s="50"/>
      <c r="H28" s="50"/>
      <c r="I28" s="50"/>
      <c r="J28" s="49"/>
      <c r="K28" s="49"/>
      <c r="L28" s="49"/>
      <c r="M28" s="49"/>
      <c r="N28" s="49">
        <f t="shared" si="0"/>
        <v>0</v>
      </c>
      <c r="O28" s="49"/>
      <c r="Q28" s="78"/>
    </row>
    <row r="29" ht="24" customHeight="1" spans="1:17">
      <c r="A29" s="47">
        <v>6</v>
      </c>
      <c r="B29" s="47" t="s">
        <v>53</v>
      </c>
      <c r="C29" s="48" t="s">
        <v>54</v>
      </c>
      <c r="D29" s="47" t="s">
        <v>31</v>
      </c>
      <c r="E29" s="49">
        <f>0.32+0.21*2+0.3+0.16+0.36+0.27+0.26</f>
        <v>2.09</v>
      </c>
      <c r="F29" s="52">
        <f>SUM(G29:M35)</f>
        <v>483.99706</v>
      </c>
      <c r="G29" s="53">
        <v>85</v>
      </c>
      <c r="H29" s="54">
        <v>200</v>
      </c>
      <c r="I29" s="53">
        <v>70</v>
      </c>
      <c r="J29" s="52">
        <f>SUM(G29:I35)*J$4</f>
        <v>21.3</v>
      </c>
      <c r="K29" s="52">
        <f>SUM(G29:J35)*K$4</f>
        <v>30.104</v>
      </c>
      <c r="L29" s="52">
        <f>SUM(G29:J35)*L$4</f>
        <v>37.63</v>
      </c>
      <c r="M29" s="52">
        <f>SUM(G29:L35)*M$4</f>
        <v>39.96306</v>
      </c>
      <c r="N29" s="52">
        <f t="shared" si="0"/>
        <v>1011.5538554</v>
      </c>
      <c r="O29" s="49"/>
      <c r="Q29" s="78"/>
    </row>
    <row r="30" ht="24" customHeight="1" spans="1:17">
      <c r="A30" s="47"/>
      <c r="B30" s="47"/>
      <c r="C30" s="48" t="s">
        <v>40</v>
      </c>
      <c r="D30" s="47"/>
      <c r="E30" s="49"/>
      <c r="F30" s="55"/>
      <c r="G30" s="56"/>
      <c r="H30" s="57"/>
      <c r="I30" s="56"/>
      <c r="J30" s="55"/>
      <c r="K30" s="55"/>
      <c r="L30" s="55"/>
      <c r="M30" s="55"/>
      <c r="N30" s="55">
        <f t="shared" si="0"/>
        <v>0</v>
      </c>
      <c r="O30" s="49"/>
      <c r="Q30" s="78"/>
    </row>
    <row r="31" ht="24" customHeight="1" spans="1:17">
      <c r="A31" s="47"/>
      <c r="B31" s="47"/>
      <c r="C31" s="48" t="s">
        <v>41</v>
      </c>
      <c r="D31" s="47"/>
      <c r="E31" s="49"/>
      <c r="F31" s="55"/>
      <c r="G31" s="56"/>
      <c r="H31" s="57"/>
      <c r="I31" s="56"/>
      <c r="J31" s="55"/>
      <c r="K31" s="55"/>
      <c r="L31" s="55"/>
      <c r="M31" s="55"/>
      <c r="N31" s="55">
        <f t="shared" si="0"/>
        <v>0</v>
      </c>
      <c r="O31" s="49"/>
      <c r="Q31" s="78"/>
    </row>
    <row r="32" ht="24" customHeight="1" spans="1:17">
      <c r="A32" s="47"/>
      <c r="B32" s="47"/>
      <c r="C32" s="48" t="s">
        <v>55</v>
      </c>
      <c r="D32" s="47"/>
      <c r="E32" s="49"/>
      <c r="F32" s="55"/>
      <c r="G32" s="56"/>
      <c r="H32" s="57"/>
      <c r="I32" s="56"/>
      <c r="J32" s="55"/>
      <c r="K32" s="55"/>
      <c r="L32" s="55"/>
      <c r="M32" s="55"/>
      <c r="N32" s="55">
        <f t="shared" si="0"/>
        <v>0</v>
      </c>
      <c r="O32" s="49"/>
      <c r="Q32" s="78"/>
    </row>
    <row r="33" ht="24" customHeight="1" spans="1:17">
      <c r="A33" s="47"/>
      <c r="B33" s="47"/>
      <c r="C33" s="48" t="s">
        <v>56</v>
      </c>
      <c r="D33" s="47"/>
      <c r="E33" s="49"/>
      <c r="F33" s="49"/>
      <c r="G33" s="50"/>
      <c r="H33" s="57"/>
      <c r="I33" s="50"/>
      <c r="J33" s="49"/>
      <c r="K33" s="49"/>
      <c r="L33" s="49"/>
      <c r="M33" s="49"/>
      <c r="N33" s="49">
        <f t="shared" si="0"/>
        <v>0</v>
      </c>
      <c r="O33" s="49"/>
      <c r="Q33" s="78"/>
    </row>
    <row r="34" ht="24" customHeight="1" spans="1:17">
      <c r="A34" s="47"/>
      <c r="B34" s="47"/>
      <c r="C34" s="48" t="s">
        <v>57</v>
      </c>
      <c r="D34" s="47"/>
      <c r="E34" s="49"/>
      <c r="F34" s="49"/>
      <c r="G34" s="50"/>
      <c r="H34" s="57"/>
      <c r="I34" s="50"/>
      <c r="J34" s="49"/>
      <c r="K34" s="49"/>
      <c r="L34" s="49"/>
      <c r="M34" s="49"/>
      <c r="N34" s="49">
        <f t="shared" si="0"/>
        <v>0</v>
      </c>
      <c r="O34" s="49"/>
      <c r="Q34" s="78"/>
    </row>
    <row r="35" ht="24" customHeight="1" spans="1:17">
      <c r="A35" s="47"/>
      <c r="B35" s="47"/>
      <c r="C35" s="48" t="s">
        <v>58</v>
      </c>
      <c r="D35" s="47"/>
      <c r="E35" s="49"/>
      <c r="F35" s="58"/>
      <c r="G35" s="59"/>
      <c r="H35" s="60"/>
      <c r="I35" s="59"/>
      <c r="J35" s="58"/>
      <c r="K35" s="58"/>
      <c r="L35" s="58"/>
      <c r="M35" s="58"/>
      <c r="N35" s="58">
        <f t="shared" si="0"/>
        <v>0</v>
      </c>
      <c r="O35" s="49"/>
      <c r="Q35" s="78"/>
    </row>
    <row r="36" s="35" customFormat="1" ht="25" customHeight="1" spans="1:15">
      <c r="A36" s="47">
        <v>7</v>
      </c>
      <c r="B36" s="47" t="s">
        <v>59</v>
      </c>
      <c r="C36" s="48" t="s">
        <v>60</v>
      </c>
      <c r="D36" s="47" t="s">
        <v>31</v>
      </c>
      <c r="E36" s="52">
        <f>12.79*3.85</f>
        <v>49.2415</v>
      </c>
      <c r="F36" s="52">
        <v>347.65986</v>
      </c>
      <c r="G36" s="53">
        <v>65</v>
      </c>
      <c r="H36" s="53">
        <v>75</v>
      </c>
      <c r="I36" s="53">
        <v>115</v>
      </c>
      <c r="J36" s="52">
        <v>15.3</v>
      </c>
      <c r="K36" s="52">
        <v>21.624</v>
      </c>
      <c r="L36" s="52">
        <v>27.03</v>
      </c>
      <c r="M36" s="52">
        <v>28.70586</v>
      </c>
      <c r="N36" s="49">
        <f t="shared" si="0"/>
        <v>17119.29299619</v>
      </c>
      <c r="O36" s="49"/>
    </row>
    <row r="37" s="35" customFormat="1" ht="28" customHeight="1" spans="1:16">
      <c r="A37" s="47"/>
      <c r="B37" s="47"/>
      <c r="C37" s="48" t="s">
        <v>61</v>
      </c>
      <c r="D37" s="47"/>
      <c r="E37" s="55"/>
      <c r="F37" s="55"/>
      <c r="G37" s="56"/>
      <c r="H37" s="56"/>
      <c r="I37" s="56"/>
      <c r="J37" s="55"/>
      <c r="K37" s="55"/>
      <c r="L37" s="55"/>
      <c r="M37" s="55"/>
      <c r="N37" s="49">
        <f t="shared" si="0"/>
        <v>0</v>
      </c>
      <c r="O37" s="49"/>
      <c r="P37" s="35">
        <f>E32-F36</f>
        <v>-347.65986</v>
      </c>
    </row>
    <row r="38" s="35" customFormat="1" ht="28" customHeight="1" spans="1:15">
      <c r="A38" s="47"/>
      <c r="B38" s="47"/>
      <c r="C38" s="48" t="s">
        <v>62</v>
      </c>
      <c r="D38" s="47"/>
      <c r="E38" s="55"/>
      <c r="F38" s="55"/>
      <c r="G38" s="56"/>
      <c r="H38" s="56"/>
      <c r="I38" s="56"/>
      <c r="J38" s="55"/>
      <c r="K38" s="55"/>
      <c r="L38" s="55"/>
      <c r="M38" s="55"/>
      <c r="N38" s="49">
        <f t="shared" si="0"/>
        <v>0</v>
      </c>
      <c r="O38" s="49"/>
    </row>
    <row r="39" s="35" customFormat="1" ht="28" customHeight="1" spans="1:15">
      <c r="A39" s="47"/>
      <c r="B39" s="47"/>
      <c r="C39" s="48" t="s">
        <v>41</v>
      </c>
      <c r="D39" s="47"/>
      <c r="E39" s="55"/>
      <c r="F39" s="55"/>
      <c r="G39" s="56"/>
      <c r="H39" s="56"/>
      <c r="I39" s="56"/>
      <c r="J39" s="55"/>
      <c r="K39" s="55"/>
      <c r="L39" s="55"/>
      <c r="M39" s="55"/>
      <c r="N39" s="49">
        <f t="shared" ref="N39:N76" si="1">E39*F39</f>
        <v>0</v>
      </c>
      <c r="O39" s="49"/>
    </row>
    <row r="40" s="35" customFormat="1" ht="28" customHeight="1" spans="1:15">
      <c r="A40" s="47"/>
      <c r="B40" s="47"/>
      <c r="C40" s="48" t="s">
        <v>63</v>
      </c>
      <c r="D40" s="47"/>
      <c r="E40" s="55"/>
      <c r="F40" s="49"/>
      <c r="G40" s="56"/>
      <c r="H40" s="56"/>
      <c r="I40" s="50"/>
      <c r="J40" s="49"/>
      <c r="K40" s="49"/>
      <c r="L40" s="49"/>
      <c r="M40" s="49"/>
      <c r="N40" s="49">
        <f t="shared" si="1"/>
        <v>0</v>
      </c>
      <c r="O40" s="49"/>
    </row>
    <row r="41" s="35" customFormat="1" ht="28" customHeight="1" spans="1:15">
      <c r="A41" s="47"/>
      <c r="B41" s="47"/>
      <c r="C41" s="48" t="s">
        <v>64</v>
      </c>
      <c r="D41" s="47"/>
      <c r="E41" s="55"/>
      <c r="F41" s="49"/>
      <c r="G41" s="56"/>
      <c r="H41" s="56"/>
      <c r="I41" s="50"/>
      <c r="J41" s="49"/>
      <c r="K41" s="49"/>
      <c r="L41" s="49"/>
      <c r="M41" s="49"/>
      <c r="N41" s="49">
        <f t="shared" si="1"/>
        <v>0</v>
      </c>
      <c r="O41" s="49"/>
    </row>
    <row r="42" s="35" customFormat="1" ht="28" customHeight="1" spans="1:15">
      <c r="A42" s="47"/>
      <c r="B42" s="47"/>
      <c r="C42" s="48" t="s">
        <v>44</v>
      </c>
      <c r="D42" s="47"/>
      <c r="E42" s="58"/>
      <c r="F42" s="58"/>
      <c r="G42" s="59"/>
      <c r="H42" s="59"/>
      <c r="I42" s="59"/>
      <c r="J42" s="58"/>
      <c r="K42" s="58"/>
      <c r="L42" s="58"/>
      <c r="M42" s="58"/>
      <c r="N42" s="49">
        <f t="shared" si="1"/>
        <v>0</v>
      </c>
      <c r="O42" s="49"/>
    </row>
    <row r="43" s="35" customFormat="1" ht="28" customHeight="1" spans="1:15">
      <c r="A43" s="47">
        <v>8</v>
      </c>
      <c r="B43" s="47" t="s">
        <v>65</v>
      </c>
      <c r="C43" s="48" t="s">
        <v>66</v>
      </c>
      <c r="D43" s="47" t="s">
        <v>31</v>
      </c>
      <c r="E43" s="52">
        <f>1.2*1.66</f>
        <v>1.992</v>
      </c>
      <c r="F43" s="49">
        <v>483.99706</v>
      </c>
      <c r="G43" s="50">
        <v>150</v>
      </c>
      <c r="H43" s="50">
        <v>120</v>
      </c>
      <c r="I43" s="50">
        <v>85</v>
      </c>
      <c r="J43" s="49">
        <v>21.3</v>
      </c>
      <c r="K43" s="49">
        <v>30.104</v>
      </c>
      <c r="L43" s="49">
        <v>37.63</v>
      </c>
      <c r="M43" s="49">
        <v>39.96306</v>
      </c>
      <c r="N43" s="49">
        <f t="shared" si="1"/>
        <v>964.12214352</v>
      </c>
      <c r="O43" s="49"/>
    </row>
    <row r="44" s="35" customFormat="1" ht="28" customHeight="1" spans="1:15">
      <c r="A44" s="47"/>
      <c r="B44" s="47"/>
      <c r="C44" s="48" t="s">
        <v>40</v>
      </c>
      <c r="D44" s="47"/>
      <c r="E44" s="55"/>
      <c r="F44" s="49"/>
      <c r="G44" s="50"/>
      <c r="H44" s="50"/>
      <c r="I44" s="50"/>
      <c r="J44" s="49"/>
      <c r="K44" s="49"/>
      <c r="L44" s="49"/>
      <c r="M44" s="49"/>
      <c r="N44" s="49">
        <f t="shared" si="1"/>
        <v>0</v>
      </c>
      <c r="O44" s="49"/>
    </row>
    <row r="45" s="35" customFormat="1" ht="28" customHeight="1" spans="1:15">
      <c r="A45" s="47"/>
      <c r="B45" s="47"/>
      <c r="C45" s="48" t="s">
        <v>41</v>
      </c>
      <c r="D45" s="47"/>
      <c r="E45" s="55"/>
      <c r="F45" s="49"/>
      <c r="G45" s="50"/>
      <c r="H45" s="50"/>
      <c r="I45" s="50"/>
      <c r="J45" s="49"/>
      <c r="K45" s="49"/>
      <c r="L45" s="49"/>
      <c r="M45" s="49"/>
      <c r="N45" s="49">
        <f t="shared" si="1"/>
        <v>0</v>
      </c>
      <c r="O45" s="49"/>
    </row>
    <row r="46" s="35" customFormat="1" ht="28" customHeight="1" spans="1:15">
      <c r="A46" s="47"/>
      <c r="B46" s="47"/>
      <c r="C46" s="48" t="s">
        <v>67</v>
      </c>
      <c r="D46" s="47"/>
      <c r="E46" s="55"/>
      <c r="F46" s="49"/>
      <c r="G46" s="50"/>
      <c r="H46" s="50"/>
      <c r="I46" s="50"/>
      <c r="J46" s="49"/>
      <c r="K46" s="49"/>
      <c r="L46" s="49"/>
      <c r="M46" s="49"/>
      <c r="N46" s="49">
        <f t="shared" si="1"/>
        <v>0</v>
      </c>
      <c r="O46" s="49"/>
    </row>
    <row r="47" s="35" customFormat="1" ht="28" customHeight="1" spans="1:15">
      <c r="A47" s="47"/>
      <c r="B47" s="47"/>
      <c r="C47" s="48" t="s">
        <v>52</v>
      </c>
      <c r="D47" s="47"/>
      <c r="E47" s="58"/>
      <c r="F47" s="49"/>
      <c r="G47" s="50"/>
      <c r="H47" s="50"/>
      <c r="I47" s="50"/>
      <c r="J47" s="49"/>
      <c r="K47" s="49"/>
      <c r="L47" s="49"/>
      <c r="M47" s="49"/>
      <c r="N47" s="49">
        <f t="shared" si="1"/>
        <v>0</v>
      </c>
      <c r="O47" s="49"/>
    </row>
    <row r="48" s="35" customFormat="1" ht="28" customHeight="1" spans="1:15">
      <c r="A48" s="47">
        <v>9</v>
      </c>
      <c r="B48" s="47" t="s">
        <v>68</v>
      </c>
      <c r="C48" s="48" t="s">
        <v>66</v>
      </c>
      <c r="D48" s="47" t="s">
        <v>31</v>
      </c>
      <c r="E48" s="61">
        <v>0.39</v>
      </c>
      <c r="F48" s="49">
        <v>524.89822</v>
      </c>
      <c r="G48" s="50">
        <v>165</v>
      </c>
      <c r="H48" s="50">
        <v>120</v>
      </c>
      <c r="I48" s="50">
        <v>100</v>
      </c>
      <c r="J48" s="49">
        <v>23.1</v>
      </c>
      <c r="K48" s="49">
        <v>32.648</v>
      </c>
      <c r="L48" s="49">
        <v>40.81</v>
      </c>
      <c r="M48" s="49">
        <v>43.34022</v>
      </c>
      <c r="N48" s="49">
        <f t="shared" si="1"/>
        <v>204.7103058</v>
      </c>
      <c r="O48" s="49"/>
    </row>
    <row r="49" s="35" customFormat="1" ht="28" customHeight="1" spans="1:15">
      <c r="A49" s="47"/>
      <c r="B49" s="47"/>
      <c r="C49" s="48" t="s">
        <v>69</v>
      </c>
      <c r="D49" s="47"/>
      <c r="E49" s="62"/>
      <c r="F49" s="49"/>
      <c r="G49" s="50"/>
      <c r="H49" s="50"/>
      <c r="I49" s="50"/>
      <c r="J49" s="49"/>
      <c r="K49" s="49"/>
      <c r="L49" s="49"/>
      <c r="M49" s="49"/>
      <c r="N49" s="49">
        <f t="shared" si="1"/>
        <v>0</v>
      </c>
      <c r="O49" s="49"/>
    </row>
    <row r="50" s="35" customFormat="1" ht="28" customHeight="1" spans="1:15">
      <c r="A50" s="47"/>
      <c r="B50" s="47"/>
      <c r="C50" s="48" t="s">
        <v>41</v>
      </c>
      <c r="D50" s="47"/>
      <c r="E50" s="62"/>
      <c r="F50" s="49"/>
      <c r="G50" s="50"/>
      <c r="H50" s="50"/>
      <c r="I50" s="50"/>
      <c r="J50" s="49"/>
      <c r="K50" s="49"/>
      <c r="L50" s="49"/>
      <c r="M50" s="49"/>
      <c r="N50" s="49">
        <f t="shared" si="1"/>
        <v>0</v>
      </c>
      <c r="O50" s="49"/>
    </row>
    <row r="51" s="35" customFormat="1" ht="28" customHeight="1" spans="1:15">
      <c r="A51" s="47"/>
      <c r="B51" s="47"/>
      <c r="C51" s="48" t="s">
        <v>70</v>
      </c>
      <c r="D51" s="47"/>
      <c r="E51" s="62"/>
      <c r="F51" s="49"/>
      <c r="G51" s="50"/>
      <c r="H51" s="50"/>
      <c r="I51" s="50"/>
      <c r="J51" s="49"/>
      <c r="K51" s="49"/>
      <c r="L51" s="49"/>
      <c r="M51" s="49"/>
      <c r="N51" s="49">
        <f t="shared" si="1"/>
        <v>0</v>
      </c>
      <c r="O51" s="49"/>
    </row>
    <row r="52" s="35" customFormat="1" ht="28" customHeight="1" spans="1:15">
      <c r="A52" s="47"/>
      <c r="B52" s="47"/>
      <c r="C52" s="48" t="s">
        <v>71</v>
      </c>
      <c r="D52" s="47"/>
      <c r="E52" s="62"/>
      <c r="F52" s="49"/>
      <c r="G52" s="50"/>
      <c r="H52" s="50"/>
      <c r="I52" s="50"/>
      <c r="J52" s="49"/>
      <c r="K52" s="49"/>
      <c r="L52" s="49"/>
      <c r="M52" s="49"/>
      <c r="N52" s="49">
        <f t="shared" si="1"/>
        <v>0</v>
      </c>
      <c r="O52" s="49"/>
    </row>
    <row r="53" s="35" customFormat="1" ht="28" customHeight="1" spans="1:15">
      <c r="A53" s="47"/>
      <c r="B53" s="47"/>
      <c r="C53" s="48" t="s">
        <v>44</v>
      </c>
      <c r="D53" s="47"/>
      <c r="E53" s="63"/>
      <c r="F53" s="49"/>
      <c r="G53" s="50"/>
      <c r="H53" s="50"/>
      <c r="I53" s="50"/>
      <c r="J53" s="49"/>
      <c r="K53" s="49"/>
      <c r="L53" s="49"/>
      <c r="M53" s="49"/>
      <c r="N53" s="49">
        <f t="shared" si="1"/>
        <v>0</v>
      </c>
      <c r="O53" s="49"/>
    </row>
    <row r="54" ht="24" customHeight="1" spans="1:17">
      <c r="A54" s="47">
        <v>10</v>
      </c>
      <c r="B54" s="47" t="s">
        <v>72</v>
      </c>
      <c r="C54" s="48" t="s">
        <v>73</v>
      </c>
      <c r="D54" s="47" t="s">
        <v>31</v>
      </c>
      <c r="E54" s="49">
        <v>107.8</v>
      </c>
      <c r="F54" s="52">
        <f>SUM(G54:M60)</f>
        <v>192.235452</v>
      </c>
      <c r="G54" s="53">
        <v>68</v>
      </c>
      <c r="H54" s="54">
        <v>28</v>
      </c>
      <c r="I54" s="53">
        <v>45</v>
      </c>
      <c r="J54" s="52">
        <f>SUM(G54:I60)*J$4</f>
        <v>8.46</v>
      </c>
      <c r="K54" s="52">
        <f>SUM(G54:J60)*K$4</f>
        <v>11.9568</v>
      </c>
      <c r="L54" s="52">
        <f>SUM(G54:J60)*L$4</f>
        <v>14.946</v>
      </c>
      <c r="M54" s="52">
        <f>SUM(G54:L60)*M$4</f>
        <v>15.872652</v>
      </c>
      <c r="N54" s="52">
        <f t="shared" si="1"/>
        <v>20722.9817256</v>
      </c>
      <c r="O54" s="49"/>
      <c r="Q54" s="78"/>
    </row>
    <row r="55" ht="24" customHeight="1" spans="1:17">
      <c r="A55" s="47"/>
      <c r="B55" s="47"/>
      <c r="C55" s="48" t="s">
        <v>74</v>
      </c>
      <c r="D55" s="47"/>
      <c r="E55" s="49"/>
      <c r="F55" s="55"/>
      <c r="G55" s="56"/>
      <c r="H55" s="57"/>
      <c r="I55" s="56"/>
      <c r="J55" s="55"/>
      <c r="K55" s="55"/>
      <c r="L55" s="55"/>
      <c r="M55" s="55"/>
      <c r="N55" s="55">
        <f t="shared" si="1"/>
        <v>0</v>
      </c>
      <c r="O55" s="49"/>
      <c r="Q55" s="78"/>
    </row>
    <row r="56" ht="24" customHeight="1" spans="1:17">
      <c r="A56" s="47"/>
      <c r="B56" s="47"/>
      <c r="C56" s="48" t="s">
        <v>75</v>
      </c>
      <c r="D56" s="47"/>
      <c r="E56" s="49"/>
      <c r="F56" s="55"/>
      <c r="G56" s="56"/>
      <c r="H56" s="57"/>
      <c r="I56" s="56"/>
      <c r="J56" s="55"/>
      <c r="K56" s="55"/>
      <c r="L56" s="55"/>
      <c r="M56" s="55"/>
      <c r="N56" s="55">
        <f t="shared" si="1"/>
        <v>0</v>
      </c>
      <c r="O56" s="49"/>
      <c r="Q56" s="78"/>
    </row>
    <row r="57" ht="24" customHeight="1" spans="1:17">
      <c r="A57" s="47"/>
      <c r="B57" s="47"/>
      <c r="C57" s="48" t="s">
        <v>76</v>
      </c>
      <c r="D57" s="47"/>
      <c r="E57" s="49"/>
      <c r="F57" s="55"/>
      <c r="G57" s="56"/>
      <c r="H57" s="57"/>
      <c r="I57" s="56"/>
      <c r="J57" s="55"/>
      <c r="K57" s="55"/>
      <c r="L57" s="55"/>
      <c r="M57" s="55"/>
      <c r="N57" s="55">
        <f t="shared" si="1"/>
        <v>0</v>
      </c>
      <c r="O57" s="49"/>
      <c r="Q57" s="78"/>
    </row>
    <row r="58" ht="24" customHeight="1" spans="1:17">
      <c r="A58" s="47"/>
      <c r="B58" s="47"/>
      <c r="C58" s="48" t="s">
        <v>77</v>
      </c>
      <c r="D58" s="47"/>
      <c r="E58" s="49"/>
      <c r="F58" s="49"/>
      <c r="G58" s="50"/>
      <c r="H58" s="57"/>
      <c r="I58" s="50"/>
      <c r="J58" s="49"/>
      <c r="K58" s="49"/>
      <c r="L58" s="49"/>
      <c r="M58" s="49"/>
      <c r="N58" s="49">
        <f t="shared" si="1"/>
        <v>0</v>
      </c>
      <c r="O58" s="49"/>
      <c r="Q58" s="78"/>
    </row>
    <row r="59" ht="24" customHeight="1" spans="1:17">
      <c r="A59" s="47"/>
      <c r="B59" s="47"/>
      <c r="C59" s="48" t="s">
        <v>78</v>
      </c>
      <c r="D59" s="47"/>
      <c r="E59" s="49"/>
      <c r="F59" s="49"/>
      <c r="G59" s="50"/>
      <c r="H59" s="57"/>
      <c r="I59" s="50"/>
      <c r="J59" s="49"/>
      <c r="K59" s="49"/>
      <c r="L59" s="49"/>
      <c r="M59" s="49"/>
      <c r="N59" s="49">
        <f t="shared" si="1"/>
        <v>0</v>
      </c>
      <c r="O59" s="49"/>
      <c r="Q59" s="78"/>
    </row>
    <row r="60" ht="24" customHeight="1" spans="1:17">
      <c r="A60" s="47"/>
      <c r="B60" s="47"/>
      <c r="C60" s="48" t="s">
        <v>58</v>
      </c>
      <c r="D60" s="47"/>
      <c r="E60" s="49"/>
      <c r="F60" s="58"/>
      <c r="G60" s="59"/>
      <c r="H60" s="60"/>
      <c r="I60" s="59"/>
      <c r="J60" s="58"/>
      <c r="K60" s="58"/>
      <c r="L60" s="58"/>
      <c r="M60" s="58"/>
      <c r="N60" s="58">
        <f t="shared" si="1"/>
        <v>0</v>
      </c>
      <c r="O60" s="49"/>
      <c r="Q60" s="78"/>
    </row>
    <row r="61" ht="24" customHeight="1" spans="1:17">
      <c r="A61" s="47">
        <v>11</v>
      </c>
      <c r="B61" s="47" t="s">
        <v>79</v>
      </c>
      <c r="C61" s="48" t="s">
        <v>80</v>
      </c>
      <c r="D61" s="47" t="s">
        <v>39</v>
      </c>
      <c r="E61" s="49">
        <f>1.3+2.1*2</f>
        <v>5.5</v>
      </c>
      <c r="F61" s="49">
        <f>SUM(G61:M66)</f>
        <v>111.6601668</v>
      </c>
      <c r="G61" s="50">
        <v>20</v>
      </c>
      <c r="H61" s="50">
        <v>36.9</v>
      </c>
      <c r="I61" s="50">
        <v>25</v>
      </c>
      <c r="J61" s="49">
        <f>SUM(G61:I66)*J$4</f>
        <v>4.914</v>
      </c>
      <c r="K61" s="49">
        <f>SUM(G61:J66)*K$4</f>
        <v>6.94512</v>
      </c>
      <c r="L61" s="49">
        <f>SUM(G61:J66)*L$4</f>
        <v>8.6814</v>
      </c>
      <c r="M61" s="49">
        <f>SUM(G61:L66)*M$4</f>
        <v>9.2196468</v>
      </c>
      <c r="N61" s="49">
        <f t="shared" si="1"/>
        <v>614.1309174</v>
      </c>
      <c r="O61" s="49"/>
      <c r="Q61" s="78"/>
    </row>
    <row r="62" ht="24" customHeight="1" spans="1:17">
      <c r="A62" s="47"/>
      <c r="B62" s="47"/>
      <c r="C62" s="48" t="s">
        <v>40</v>
      </c>
      <c r="D62" s="47"/>
      <c r="E62" s="49"/>
      <c r="F62" s="49"/>
      <c r="G62" s="50"/>
      <c r="H62" s="50"/>
      <c r="I62" s="50"/>
      <c r="J62" s="49"/>
      <c r="K62" s="49"/>
      <c r="L62" s="49"/>
      <c r="M62" s="49"/>
      <c r="N62" s="49">
        <f t="shared" si="1"/>
        <v>0</v>
      </c>
      <c r="O62" s="49"/>
      <c r="Q62" s="78"/>
    </row>
    <row r="63" ht="24" customHeight="1" spans="1:17">
      <c r="A63" s="47"/>
      <c r="B63" s="47"/>
      <c r="C63" s="48" t="s">
        <v>41</v>
      </c>
      <c r="D63" s="47"/>
      <c r="E63" s="49"/>
      <c r="F63" s="49"/>
      <c r="G63" s="50"/>
      <c r="H63" s="50"/>
      <c r="I63" s="50"/>
      <c r="J63" s="49"/>
      <c r="K63" s="49"/>
      <c r="L63" s="49"/>
      <c r="M63" s="49"/>
      <c r="N63" s="49">
        <f t="shared" si="1"/>
        <v>0</v>
      </c>
      <c r="O63" s="49"/>
      <c r="Q63" s="78"/>
    </row>
    <row r="64" ht="24" customHeight="1" spans="1:17">
      <c r="A64" s="47"/>
      <c r="B64" s="47"/>
      <c r="C64" s="48" t="s">
        <v>81</v>
      </c>
      <c r="D64" s="47"/>
      <c r="E64" s="49"/>
      <c r="F64" s="49"/>
      <c r="G64" s="50"/>
      <c r="H64" s="50"/>
      <c r="I64" s="50"/>
      <c r="J64" s="49"/>
      <c r="K64" s="49"/>
      <c r="L64" s="49"/>
      <c r="M64" s="49"/>
      <c r="N64" s="49">
        <f t="shared" si="1"/>
        <v>0</v>
      </c>
      <c r="O64" s="49"/>
      <c r="Q64" s="78"/>
    </row>
    <row r="65" ht="24" customHeight="1" spans="1:17">
      <c r="A65" s="47"/>
      <c r="B65" s="47"/>
      <c r="C65" s="48" t="s">
        <v>82</v>
      </c>
      <c r="D65" s="47"/>
      <c r="E65" s="49"/>
      <c r="F65" s="49"/>
      <c r="G65" s="50"/>
      <c r="H65" s="50"/>
      <c r="I65" s="50"/>
      <c r="J65" s="49"/>
      <c r="K65" s="49"/>
      <c r="L65" s="49"/>
      <c r="M65" s="49"/>
      <c r="N65" s="49">
        <f t="shared" si="1"/>
        <v>0</v>
      </c>
      <c r="O65" s="49"/>
      <c r="Q65" s="78"/>
    </row>
    <row r="66" ht="24" customHeight="1" spans="1:17">
      <c r="A66" s="47"/>
      <c r="B66" s="47"/>
      <c r="C66" s="48" t="s">
        <v>44</v>
      </c>
      <c r="D66" s="47"/>
      <c r="E66" s="49"/>
      <c r="F66" s="49"/>
      <c r="G66" s="50"/>
      <c r="H66" s="50"/>
      <c r="I66" s="50"/>
      <c r="J66" s="49"/>
      <c r="K66" s="49"/>
      <c r="L66" s="49"/>
      <c r="M66" s="49"/>
      <c r="N66" s="49">
        <f t="shared" si="1"/>
        <v>0</v>
      </c>
      <c r="O66" s="49"/>
      <c r="Q66" s="78"/>
    </row>
    <row r="67" ht="24" customHeight="1" spans="1:17">
      <c r="A67" s="47">
        <v>12</v>
      </c>
      <c r="B67" s="47" t="s">
        <v>83</v>
      </c>
      <c r="C67" s="48" t="s">
        <v>80</v>
      </c>
      <c r="D67" s="47" t="s">
        <v>39</v>
      </c>
      <c r="E67" s="49">
        <f>1.2+2.2*2</f>
        <v>5.6</v>
      </c>
      <c r="F67" s="49">
        <f>SUM(G67:M71)</f>
        <v>111.6601668</v>
      </c>
      <c r="G67" s="50">
        <v>20</v>
      </c>
      <c r="H67" s="50">
        <v>36.9</v>
      </c>
      <c r="I67" s="50">
        <v>25</v>
      </c>
      <c r="J67" s="49">
        <f>SUM(G67:I71)*J$4</f>
        <v>4.914</v>
      </c>
      <c r="K67" s="49">
        <f>SUM(G67:J71)*K$4</f>
        <v>6.94512</v>
      </c>
      <c r="L67" s="49">
        <f>SUM(G67:J71)*L$4</f>
        <v>8.6814</v>
      </c>
      <c r="M67" s="49">
        <f>SUM(G67:L71)*M$4</f>
        <v>9.2196468</v>
      </c>
      <c r="N67" s="49">
        <f t="shared" si="1"/>
        <v>625.29693408</v>
      </c>
      <c r="O67" s="49"/>
      <c r="Q67" s="78"/>
    </row>
    <row r="68" ht="24" customHeight="1" spans="1:17">
      <c r="A68" s="47"/>
      <c r="B68" s="47"/>
      <c r="C68" s="48" t="s">
        <v>69</v>
      </c>
      <c r="D68" s="47"/>
      <c r="E68" s="49"/>
      <c r="F68" s="49"/>
      <c r="G68" s="50"/>
      <c r="H68" s="50"/>
      <c r="I68" s="50"/>
      <c r="J68" s="49"/>
      <c r="K68" s="49"/>
      <c r="L68" s="49"/>
      <c r="M68" s="49"/>
      <c r="N68" s="49">
        <f t="shared" si="1"/>
        <v>0</v>
      </c>
      <c r="O68" s="49"/>
      <c r="Q68" s="78"/>
    </row>
    <row r="69" ht="24" customHeight="1" spans="1:17">
      <c r="A69" s="47"/>
      <c r="B69" s="47"/>
      <c r="C69" s="48" t="s">
        <v>84</v>
      </c>
      <c r="D69" s="47"/>
      <c r="E69" s="49"/>
      <c r="F69" s="49"/>
      <c r="G69" s="50"/>
      <c r="H69" s="50"/>
      <c r="I69" s="50"/>
      <c r="J69" s="49"/>
      <c r="K69" s="49"/>
      <c r="L69" s="49"/>
      <c r="M69" s="49"/>
      <c r="N69" s="49">
        <f t="shared" si="1"/>
        <v>0</v>
      </c>
      <c r="O69" s="49"/>
      <c r="Q69" s="78"/>
    </row>
    <row r="70" ht="24" customHeight="1" spans="1:17">
      <c r="A70" s="47"/>
      <c r="B70" s="47"/>
      <c r="C70" s="48" t="s">
        <v>85</v>
      </c>
      <c r="D70" s="47"/>
      <c r="E70" s="49"/>
      <c r="F70" s="49"/>
      <c r="G70" s="50"/>
      <c r="H70" s="50"/>
      <c r="I70" s="50"/>
      <c r="J70" s="49"/>
      <c r="K70" s="49"/>
      <c r="L70" s="49"/>
      <c r="M70" s="49"/>
      <c r="N70" s="49">
        <f t="shared" si="1"/>
        <v>0</v>
      </c>
      <c r="O70" s="49"/>
      <c r="Q70" s="78"/>
    </row>
    <row r="71" ht="24" customHeight="1" spans="1:17">
      <c r="A71" s="47"/>
      <c r="B71" s="47"/>
      <c r="C71" s="48" t="s">
        <v>52</v>
      </c>
      <c r="D71" s="47"/>
      <c r="E71" s="49"/>
      <c r="F71" s="49"/>
      <c r="G71" s="50"/>
      <c r="H71" s="50"/>
      <c r="I71" s="50"/>
      <c r="J71" s="49"/>
      <c r="K71" s="49"/>
      <c r="L71" s="49"/>
      <c r="M71" s="49"/>
      <c r="N71" s="49">
        <f t="shared" si="1"/>
        <v>0</v>
      </c>
      <c r="O71" s="49"/>
      <c r="Q71" s="78"/>
    </row>
    <row r="72" s="35" customFormat="1" ht="28" customHeight="1" spans="1:16">
      <c r="A72" s="47">
        <v>13</v>
      </c>
      <c r="B72" s="47" t="s">
        <v>86</v>
      </c>
      <c r="C72" s="48" t="s">
        <v>66</v>
      </c>
      <c r="D72" s="47" t="s">
        <v>39</v>
      </c>
      <c r="E72" s="49">
        <f>9.46-3</f>
        <v>6.46</v>
      </c>
      <c r="F72" s="49">
        <f>SUM(G72:M74)</f>
        <v>98.8282944</v>
      </c>
      <c r="G72" s="50">
        <v>16</v>
      </c>
      <c r="H72" s="50">
        <v>36</v>
      </c>
      <c r="I72" s="50">
        <v>20</v>
      </c>
      <c r="J72" s="49">
        <f>SUM(G72:I72)*0.06</f>
        <v>4.32</v>
      </c>
      <c r="K72" s="49">
        <f>SUM(G72:J72)*0.08</f>
        <v>6.1056</v>
      </c>
      <c r="L72" s="49">
        <f>SUM(G72:K72)*0.1</f>
        <v>8.24256</v>
      </c>
      <c r="M72" s="49">
        <f>SUM(G72:L72)*0.09</f>
        <v>8.1601344</v>
      </c>
      <c r="N72" s="49">
        <f>F72*E72</f>
        <v>638.430781824</v>
      </c>
      <c r="O72" s="49"/>
      <c r="P72" s="49"/>
    </row>
    <row r="73" s="35" customFormat="1" ht="28" customHeight="1" spans="1:16">
      <c r="A73" s="47"/>
      <c r="B73" s="47"/>
      <c r="C73" s="48" t="s">
        <v>87</v>
      </c>
      <c r="D73" s="47"/>
      <c r="E73" s="49"/>
      <c r="F73" s="49"/>
      <c r="G73" s="50"/>
      <c r="H73" s="50"/>
      <c r="I73" s="50"/>
      <c r="J73" s="49"/>
      <c r="K73" s="49"/>
      <c r="L73" s="49"/>
      <c r="M73" s="49"/>
      <c r="N73" s="49"/>
      <c r="O73" s="49"/>
      <c r="P73" s="49"/>
    </row>
    <row r="74" s="35" customFormat="1" ht="28" customHeight="1" spans="1:16">
      <c r="A74" s="47"/>
      <c r="B74" s="47"/>
      <c r="C74" s="48" t="s">
        <v>88</v>
      </c>
      <c r="D74" s="47"/>
      <c r="E74" s="49"/>
      <c r="F74" s="49"/>
      <c r="G74" s="50"/>
      <c r="H74" s="50"/>
      <c r="I74" s="50"/>
      <c r="J74" s="49"/>
      <c r="K74" s="49"/>
      <c r="L74" s="49"/>
      <c r="M74" s="49"/>
      <c r="N74" s="49"/>
      <c r="O74" s="49"/>
      <c r="P74" s="49"/>
    </row>
    <row r="75" s="35" customFormat="1" ht="46" customHeight="1" spans="1:16">
      <c r="A75" s="79">
        <v>14</v>
      </c>
      <c r="B75" s="47" t="s">
        <v>89</v>
      </c>
      <c r="C75" s="48" t="s">
        <v>90</v>
      </c>
      <c r="D75" s="47" t="s">
        <v>31</v>
      </c>
      <c r="E75" s="49">
        <f>9.46*0.3</f>
        <v>2.838</v>
      </c>
      <c r="F75" s="49">
        <f>SUM(G75:M80)</f>
        <v>191.75434344</v>
      </c>
      <c r="G75" s="50">
        <v>50.65</v>
      </c>
      <c r="H75" s="50">
        <v>69.05</v>
      </c>
      <c r="I75" s="50">
        <v>20</v>
      </c>
      <c r="J75" s="49">
        <f>SUM(G75:I75)*0.06</f>
        <v>8.382</v>
      </c>
      <c r="K75" s="49">
        <f>SUM(G75:J75)*0.08</f>
        <v>11.84656</v>
      </c>
      <c r="L75" s="49">
        <f>SUM(G75:K75)*0.1</f>
        <v>15.992856</v>
      </c>
      <c r="M75" s="49">
        <f>SUM(G75:L75)*0.09</f>
        <v>15.83292744</v>
      </c>
      <c r="N75" s="49">
        <f>E75*F75</f>
        <v>544.19882668272</v>
      </c>
      <c r="O75" s="49"/>
      <c r="P75" s="49"/>
    </row>
    <row r="76" s="35" customFormat="1" ht="28" customHeight="1" spans="1:16">
      <c r="A76" s="79"/>
      <c r="B76" s="47"/>
      <c r="C76" s="48" t="s">
        <v>91</v>
      </c>
      <c r="D76" s="47"/>
      <c r="E76" s="49"/>
      <c r="F76" s="49"/>
      <c r="G76" s="50"/>
      <c r="H76" s="50"/>
      <c r="I76" s="50"/>
      <c r="J76" s="49"/>
      <c r="K76" s="49"/>
      <c r="L76" s="49"/>
      <c r="M76" s="49"/>
      <c r="N76" s="49"/>
      <c r="O76" s="49"/>
      <c r="P76" s="49"/>
    </row>
    <row r="77" s="35" customFormat="1" ht="28" customHeight="1" spans="1:16">
      <c r="A77" s="79"/>
      <c r="B77" s="47"/>
      <c r="C77" s="48" t="s">
        <v>92</v>
      </c>
      <c r="D77" s="47"/>
      <c r="E77" s="49"/>
      <c r="F77" s="49"/>
      <c r="G77" s="50"/>
      <c r="H77" s="50"/>
      <c r="I77" s="50"/>
      <c r="J77" s="49"/>
      <c r="K77" s="49"/>
      <c r="L77" s="49"/>
      <c r="M77" s="49"/>
      <c r="N77" s="49"/>
      <c r="O77" s="49"/>
      <c r="P77" s="49"/>
    </row>
    <row r="78" s="35" customFormat="1" ht="28" customHeight="1" spans="1:16">
      <c r="A78" s="79"/>
      <c r="B78" s="47"/>
      <c r="C78" s="48" t="s">
        <v>93</v>
      </c>
      <c r="D78" s="47"/>
      <c r="E78" s="49"/>
      <c r="F78" s="49"/>
      <c r="G78" s="50"/>
      <c r="H78" s="50"/>
      <c r="I78" s="50"/>
      <c r="J78" s="49"/>
      <c r="K78" s="49"/>
      <c r="L78" s="49"/>
      <c r="M78" s="49"/>
      <c r="N78" s="49"/>
      <c r="O78" s="49"/>
      <c r="P78" s="49"/>
    </row>
    <row r="79" s="35" customFormat="1" ht="28" customHeight="1" spans="1:16">
      <c r="A79" s="79"/>
      <c r="B79" s="47"/>
      <c r="C79" s="48" t="s">
        <v>94</v>
      </c>
      <c r="D79" s="47"/>
      <c r="E79" s="49"/>
      <c r="F79" s="49"/>
      <c r="G79" s="50"/>
      <c r="H79" s="50"/>
      <c r="I79" s="50"/>
      <c r="J79" s="49"/>
      <c r="K79" s="49"/>
      <c r="L79" s="49"/>
      <c r="M79" s="49"/>
      <c r="N79" s="49"/>
      <c r="O79" s="49"/>
      <c r="P79" s="49"/>
    </row>
    <row r="80" s="35" customFormat="1" ht="26" customHeight="1" spans="1:16">
      <c r="A80" s="79"/>
      <c r="B80" s="47"/>
      <c r="C80" s="48" t="s">
        <v>44</v>
      </c>
      <c r="D80" s="47"/>
      <c r="E80" s="49"/>
      <c r="F80" s="49"/>
      <c r="G80" s="50"/>
      <c r="H80" s="50"/>
      <c r="I80" s="50"/>
      <c r="J80" s="49"/>
      <c r="K80" s="49"/>
      <c r="L80" s="49"/>
      <c r="M80" s="49"/>
      <c r="N80" s="49"/>
      <c r="O80" s="49"/>
      <c r="P80" s="49"/>
    </row>
    <row r="81" s="36" customFormat="1" ht="24" customHeight="1" spans="1:17">
      <c r="A81" s="47">
        <v>15</v>
      </c>
      <c r="B81" s="80" t="s">
        <v>95</v>
      </c>
      <c r="C81" s="81"/>
      <c r="D81" s="47"/>
      <c r="E81" s="49"/>
      <c r="F81" s="49"/>
      <c r="G81" s="50"/>
      <c r="H81" s="50"/>
      <c r="I81" s="50"/>
      <c r="J81" s="49"/>
      <c r="K81" s="49"/>
      <c r="L81" s="49"/>
      <c r="M81" s="49"/>
      <c r="N81" s="90">
        <f>SUM(N6:N80)</f>
        <v>126203.855642227</v>
      </c>
      <c r="O81" s="49"/>
      <c r="P81" s="91"/>
      <c r="Q81" s="78"/>
    </row>
    <row r="82" s="37" customFormat="1" ht="24" customHeight="1" spans="1:17">
      <c r="A82" s="9" t="s">
        <v>96</v>
      </c>
      <c r="B82" s="10" t="s">
        <v>97</v>
      </c>
      <c r="C82" s="11"/>
      <c r="D82" s="12"/>
      <c r="E82" s="13"/>
      <c r="F82" s="13"/>
      <c r="G82" s="82"/>
      <c r="H82" s="82"/>
      <c r="I82" s="82"/>
      <c r="J82" s="13"/>
      <c r="K82" s="13"/>
      <c r="L82" s="13"/>
      <c r="M82" s="13"/>
      <c r="N82" s="13"/>
      <c r="O82" s="72"/>
      <c r="P82" s="92"/>
      <c r="Q82" s="94"/>
    </row>
    <row r="83" s="36" customFormat="1" ht="24" customHeight="1" spans="1:17">
      <c r="A83" s="47">
        <v>1</v>
      </c>
      <c r="B83" s="47" t="s">
        <v>29</v>
      </c>
      <c r="C83" s="48" t="s">
        <v>30</v>
      </c>
      <c r="D83" s="47" t="s">
        <v>31</v>
      </c>
      <c r="E83" s="49">
        <f>11.3*2+0.84*2</f>
        <v>24.28</v>
      </c>
      <c r="F83" s="49">
        <f>SUM(G83:M86)</f>
        <v>159.59973475</v>
      </c>
      <c r="G83" s="50">
        <v>45</v>
      </c>
      <c r="H83" s="50">
        <v>59.0625</v>
      </c>
      <c r="I83" s="50">
        <v>13</v>
      </c>
      <c r="J83" s="49">
        <f>SUM(G83:I86)*J$4</f>
        <v>7.02375</v>
      </c>
      <c r="K83" s="49">
        <f>SUM(G83:J86)*K$4</f>
        <v>9.9269</v>
      </c>
      <c r="L83" s="49">
        <f>SUM(G83:J86)*L$4</f>
        <v>12.408625</v>
      </c>
      <c r="M83" s="49">
        <f>SUM(G83:L86)*M$4</f>
        <v>13.17795975</v>
      </c>
      <c r="N83" s="49">
        <f t="shared" ref="N81:N111" si="2">E83*F83</f>
        <v>3875.08155973</v>
      </c>
      <c r="O83" s="49"/>
      <c r="P83" s="91"/>
      <c r="Q83" s="78"/>
    </row>
    <row r="84" s="36" customFormat="1" ht="24" customHeight="1" spans="1:17">
      <c r="A84" s="47"/>
      <c r="B84" s="47"/>
      <c r="C84" s="48" t="s">
        <v>32</v>
      </c>
      <c r="D84" s="47"/>
      <c r="E84" s="49"/>
      <c r="F84" s="49"/>
      <c r="G84" s="50"/>
      <c r="H84" s="50"/>
      <c r="I84" s="50"/>
      <c r="J84" s="49"/>
      <c r="K84" s="49"/>
      <c r="L84" s="49"/>
      <c r="M84" s="49"/>
      <c r="N84" s="49">
        <f t="shared" si="2"/>
        <v>0</v>
      </c>
      <c r="O84" s="49"/>
      <c r="P84" s="91"/>
      <c r="Q84" s="78"/>
    </row>
    <row r="85" s="36" customFormat="1" ht="24" customHeight="1" spans="1:17">
      <c r="A85" s="47"/>
      <c r="B85" s="47"/>
      <c r="C85" s="48" t="s">
        <v>33</v>
      </c>
      <c r="D85" s="47"/>
      <c r="E85" s="49"/>
      <c r="F85" s="49"/>
      <c r="G85" s="50"/>
      <c r="H85" s="50"/>
      <c r="I85" s="50"/>
      <c r="J85" s="49"/>
      <c r="K85" s="49"/>
      <c r="L85" s="49"/>
      <c r="M85" s="49"/>
      <c r="N85" s="49">
        <f t="shared" si="2"/>
        <v>0</v>
      </c>
      <c r="O85" s="49"/>
      <c r="P85" s="91"/>
      <c r="Q85" s="78"/>
    </row>
    <row r="86" s="36" customFormat="1" ht="24" customHeight="1" spans="1:17">
      <c r="A86" s="47"/>
      <c r="B86" s="47"/>
      <c r="C86" s="48" t="s">
        <v>34</v>
      </c>
      <c r="D86" s="47"/>
      <c r="E86" s="49"/>
      <c r="F86" s="49"/>
      <c r="G86" s="50"/>
      <c r="H86" s="50"/>
      <c r="I86" s="50"/>
      <c r="J86" s="49"/>
      <c r="K86" s="49"/>
      <c r="L86" s="49"/>
      <c r="M86" s="49"/>
      <c r="N86" s="49">
        <f t="shared" si="2"/>
        <v>0</v>
      </c>
      <c r="O86" s="49"/>
      <c r="P86" s="91"/>
      <c r="Q86" s="78"/>
    </row>
    <row r="87" s="36" customFormat="1" ht="24" customHeight="1" spans="1:17">
      <c r="A87" s="47">
        <v>2</v>
      </c>
      <c r="B87" s="47" t="s">
        <v>35</v>
      </c>
      <c r="C87" s="48" t="s">
        <v>36</v>
      </c>
      <c r="D87" s="47" t="s">
        <v>31</v>
      </c>
      <c r="E87" s="49">
        <f>1.2*3*0.2*2</f>
        <v>1.44</v>
      </c>
      <c r="F87" s="49">
        <f>SUM(G87:M90)</f>
        <v>610.790656</v>
      </c>
      <c r="G87" s="50">
        <v>45</v>
      </c>
      <c r="H87" s="50">
        <v>390</v>
      </c>
      <c r="I87" s="50">
        <v>13</v>
      </c>
      <c r="J87" s="49">
        <f>SUM(G87:I90)*J$4</f>
        <v>26.88</v>
      </c>
      <c r="K87" s="49">
        <f>SUM(G87:J90)*K$4</f>
        <v>37.9904</v>
      </c>
      <c r="L87" s="49">
        <f>SUM(G87:J90)*L$4</f>
        <v>47.488</v>
      </c>
      <c r="M87" s="49">
        <f>SUM(G87:L90)*M$4</f>
        <v>50.432256</v>
      </c>
      <c r="N87" s="49">
        <f t="shared" si="2"/>
        <v>879.53854464</v>
      </c>
      <c r="O87" s="49"/>
      <c r="P87" s="91"/>
      <c r="Q87" s="78"/>
    </row>
    <row r="88" s="36" customFormat="1" ht="24" customHeight="1" spans="1:17">
      <c r="A88" s="47"/>
      <c r="B88" s="47"/>
      <c r="C88" s="48" t="s">
        <v>32</v>
      </c>
      <c r="D88" s="47"/>
      <c r="E88" s="49"/>
      <c r="F88" s="49"/>
      <c r="G88" s="50"/>
      <c r="H88" s="50"/>
      <c r="I88" s="50"/>
      <c r="J88" s="49"/>
      <c r="K88" s="49"/>
      <c r="L88" s="49"/>
      <c r="M88" s="49"/>
      <c r="N88" s="49">
        <f t="shared" si="2"/>
        <v>0</v>
      </c>
      <c r="O88" s="49"/>
      <c r="P88" s="91"/>
      <c r="Q88" s="78"/>
    </row>
    <row r="89" s="36" customFormat="1" ht="24" customHeight="1" spans="1:17">
      <c r="A89" s="47"/>
      <c r="B89" s="47"/>
      <c r="C89" s="48" t="s">
        <v>33</v>
      </c>
      <c r="D89" s="47"/>
      <c r="E89" s="49"/>
      <c r="F89" s="49"/>
      <c r="G89" s="50"/>
      <c r="H89" s="50"/>
      <c r="I89" s="50"/>
      <c r="J89" s="49"/>
      <c r="K89" s="49"/>
      <c r="L89" s="49"/>
      <c r="M89" s="49"/>
      <c r="N89" s="49">
        <f t="shared" si="2"/>
        <v>0</v>
      </c>
      <c r="O89" s="49"/>
      <c r="P89" s="91"/>
      <c r="Q89" s="78"/>
    </row>
    <row r="90" s="36" customFormat="1" ht="24" customHeight="1" spans="1:17">
      <c r="A90" s="47"/>
      <c r="B90" s="47"/>
      <c r="C90" s="48" t="s">
        <v>34</v>
      </c>
      <c r="D90" s="47"/>
      <c r="E90" s="49"/>
      <c r="F90" s="49"/>
      <c r="G90" s="50"/>
      <c r="H90" s="50"/>
      <c r="I90" s="50"/>
      <c r="J90" s="49"/>
      <c r="K90" s="49"/>
      <c r="L90" s="49"/>
      <c r="M90" s="49"/>
      <c r="N90" s="49">
        <f t="shared" si="2"/>
        <v>0</v>
      </c>
      <c r="O90" s="49"/>
      <c r="P90" s="91"/>
      <c r="Q90" s="78"/>
    </row>
    <row r="91" s="36" customFormat="1" ht="24" customHeight="1" spans="1:17">
      <c r="A91" s="47">
        <v>3</v>
      </c>
      <c r="B91" s="47" t="s">
        <v>98</v>
      </c>
      <c r="C91" s="48" t="s">
        <v>99</v>
      </c>
      <c r="D91" s="47" t="s">
        <v>31</v>
      </c>
      <c r="E91" s="49">
        <f>(16.3*3.2-1.2*2.1*3-1.2*2.2)*2</f>
        <v>83.92</v>
      </c>
      <c r="F91" s="49">
        <f>SUM(G91:M94)</f>
        <v>159.59973475</v>
      </c>
      <c r="G91" s="50">
        <v>45</v>
      </c>
      <c r="H91" s="50">
        <v>59.0625</v>
      </c>
      <c r="I91" s="50">
        <v>13</v>
      </c>
      <c r="J91" s="49">
        <f>SUM(G91:I94)*J$4</f>
        <v>7.02375</v>
      </c>
      <c r="K91" s="49">
        <f>SUM(G91:J94)*K$4</f>
        <v>9.9269</v>
      </c>
      <c r="L91" s="49">
        <f>SUM(G91:J94)*L$4</f>
        <v>12.408625</v>
      </c>
      <c r="M91" s="49">
        <f>SUM(G91:L94)*M$4</f>
        <v>13.17795975</v>
      </c>
      <c r="N91" s="49">
        <f t="shared" si="2"/>
        <v>13393.60974022</v>
      </c>
      <c r="O91" s="49"/>
      <c r="P91" s="91"/>
      <c r="Q91" s="78"/>
    </row>
    <row r="92" s="36" customFormat="1" ht="24" customHeight="1" spans="1:17">
      <c r="A92" s="47"/>
      <c r="B92" s="47"/>
      <c r="C92" s="48" t="s">
        <v>100</v>
      </c>
      <c r="D92" s="47"/>
      <c r="E92" s="49"/>
      <c r="F92" s="49"/>
      <c r="G92" s="50"/>
      <c r="H92" s="50"/>
      <c r="I92" s="50"/>
      <c r="J92" s="49"/>
      <c r="K92" s="49"/>
      <c r="L92" s="49"/>
      <c r="M92" s="49"/>
      <c r="N92" s="49">
        <f t="shared" si="2"/>
        <v>0</v>
      </c>
      <c r="O92" s="49"/>
      <c r="P92" s="91"/>
      <c r="Q92" s="78"/>
    </row>
    <row r="93" s="36" customFormat="1" ht="24" customHeight="1" spans="1:17">
      <c r="A93" s="47"/>
      <c r="B93" s="47"/>
      <c r="C93" s="48" t="s">
        <v>101</v>
      </c>
      <c r="D93" s="47"/>
      <c r="E93" s="49"/>
      <c r="F93" s="49"/>
      <c r="G93" s="50"/>
      <c r="H93" s="50"/>
      <c r="I93" s="50"/>
      <c r="J93" s="49"/>
      <c r="K93" s="49"/>
      <c r="L93" s="49"/>
      <c r="M93" s="49"/>
      <c r="N93" s="49">
        <f t="shared" si="2"/>
        <v>0</v>
      </c>
      <c r="O93" s="49"/>
      <c r="P93" s="91"/>
      <c r="Q93" s="78"/>
    </row>
    <row r="94" s="36" customFormat="1" ht="24" customHeight="1" spans="1:17">
      <c r="A94" s="47"/>
      <c r="B94" s="47"/>
      <c r="C94" s="48" t="s">
        <v>34</v>
      </c>
      <c r="D94" s="47"/>
      <c r="E94" s="49"/>
      <c r="F94" s="49"/>
      <c r="G94" s="50"/>
      <c r="H94" s="50"/>
      <c r="I94" s="50"/>
      <c r="J94" s="49"/>
      <c r="K94" s="49"/>
      <c r="L94" s="49"/>
      <c r="M94" s="49"/>
      <c r="N94" s="49">
        <f t="shared" si="2"/>
        <v>0</v>
      </c>
      <c r="O94" s="49"/>
      <c r="P94" s="91"/>
      <c r="Q94" s="78"/>
    </row>
    <row r="95" s="36" customFormat="1" ht="24" customHeight="1" spans="1:17">
      <c r="A95" s="47">
        <v>4</v>
      </c>
      <c r="B95" s="47" t="s">
        <v>79</v>
      </c>
      <c r="C95" s="48" t="s">
        <v>80</v>
      </c>
      <c r="D95" s="47" t="s">
        <v>39</v>
      </c>
      <c r="E95" s="49">
        <f>(1.2+2.1*2)*3*2</f>
        <v>32.4</v>
      </c>
      <c r="F95" s="49">
        <f>SUM(G95:M100)</f>
        <v>111.6601668</v>
      </c>
      <c r="G95" s="50">
        <v>20</v>
      </c>
      <c r="H95" s="50">
        <v>36.9</v>
      </c>
      <c r="I95" s="50">
        <v>25</v>
      </c>
      <c r="J95" s="49">
        <f>SUM(G95:I100)*J$4</f>
        <v>4.914</v>
      </c>
      <c r="K95" s="49">
        <f>SUM(G95:J100)*K$4</f>
        <v>6.94512</v>
      </c>
      <c r="L95" s="49">
        <f>SUM(G95:J100)*L$4</f>
        <v>8.6814</v>
      </c>
      <c r="M95" s="49">
        <f>SUM(G95:L100)*M$4</f>
        <v>9.2196468</v>
      </c>
      <c r="N95" s="49">
        <f t="shared" si="2"/>
        <v>3617.78940432</v>
      </c>
      <c r="O95" s="49"/>
      <c r="P95" s="91"/>
      <c r="Q95" s="78"/>
    </row>
    <row r="96" s="36" customFormat="1" ht="24" customHeight="1" spans="1:17">
      <c r="A96" s="47"/>
      <c r="B96" s="47"/>
      <c r="C96" s="48" t="s">
        <v>40</v>
      </c>
      <c r="D96" s="47"/>
      <c r="E96" s="49"/>
      <c r="F96" s="49"/>
      <c r="G96" s="50"/>
      <c r="H96" s="50"/>
      <c r="I96" s="50"/>
      <c r="J96" s="49"/>
      <c r="K96" s="49"/>
      <c r="L96" s="49"/>
      <c r="M96" s="49"/>
      <c r="N96" s="49">
        <f t="shared" si="2"/>
        <v>0</v>
      </c>
      <c r="O96" s="49"/>
      <c r="P96" s="91"/>
      <c r="Q96" s="78"/>
    </row>
    <row r="97" s="36" customFormat="1" ht="24" customHeight="1" spans="1:17">
      <c r="A97" s="47"/>
      <c r="B97" s="47"/>
      <c r="C97" s="48" t="s">
        <v>41</v>
      </c>
      <c r="D97" s="47"/>
      <c r="E97" s="49"/>
      <c r="F97" s="49"/>
      <c r="G97" s="50"/>
      <c r="H97" s="50"/>
      <c r="I97" s="50"/>
      <c r="J97" s="49"/>
      <c r="K97" s="49"/>
      <c r="L97" s="49"/>
      <c r="M97" s="49"/>
      <c r="N97" s="49">
        <f t="shared" si="2"/>
        <v>0</v>
      </c>
      <c r="O97" s="49"/>
      <c r="P97" s="91"/>
      <c r="Q97" s="78"/>
    </row>
    <row r="98" s="36" customFormat="1" ht="24" customHeight="1" spans="1:17">
      <c r="A98" s="47"/>
      <c r="B98" s="47"/>
      <c r="C98" s="48" t="s">
        <v>81</v>
      </c>
      <c r="D98" s="47"/>
      <c r="E98" s="49"/>
      <c r="F98" s="49"/>
      <c r="G98" s="50"/>
      <c r="H98" s="50"/>
      <c r="I98" s="50"/>
      <c r="J98" s="49"/>
      <c r="K98" s="49"/>
      <c r="L98" s="49"/>
      <c r="M98" s="49"/>
      <c r="N98" s="49">
        <f t="shared" si="2"/>
        <v>0</v>
      </c>
      <c r="O98" s="49"/>
      <c r="P98" s="91"/>
      <c r="Q98" s="78"/>
    </row>
    <row r="99" s="36" customFormat="1" ht="24" customHeight="1" spans="1:17">
      <c r="A99" s="47"/>
      <c r="B99" s="47"/>
      <c r="C99" s="48" t="s">
        <v>82</v>
      </c>
      <c r="D99" s="47"/>
      <c r="E99" s="49"/>
      <c r="F99" s="49"/>
      <c r="G99" s="50"/>
      <c r="H99" s="50"/>
      <c r="I99" s="50"/>
      <c r="J99" s="49"/>
      <c r="K99" s="49"/>
      <c r="L99" s="49"/>
      <c r="M99" s="49"/>
      <c r="N99" s="49">
        <f t="shared" si="2"/>
        <v>0</v>
      </c>
      <c r="O99" s="49"/>
      <c r="P99" s="91"/>
      <c r="Q99" s="78"/>
    </row>
    <row r="100" s="36" customFormat="1" ht="24" customHeight="1" spans="1:17">
      <c r="A100" s="47"/>
      <c r="B100" s="47"/>
      <c r="C100" s="48" t="s">
        <v>44</v>
      </c>
      <c r="D100" s="47"/>
      <c r="E100" s="49"/>
      <c r="F100" s="49"/>
      <c r="G100" s="50"/>
      <c r="H100" s="50"/>
      <c r="I100" s="50"/>
      <c r="J100" s="49"/>
      <c r="K100" s="49"/>
      <c r="L100" s="49"/>
      <c r="M100" s="49"/>
      <c r="N100" s="49">
        <f t="shared" si="2"/>
        <v>0</v>
      </c>
      <c r="O100" s="49"/>
      <c r="P100" s="91"/>
      <c r="Q100" s="78"/>
    </row>
    <row r="101" s="36" customFormat="1" ht="24" customHeight="1" spans="1:17">
      <c r="A101" s="47">
        <v>5</v>
      </c>
      <c r="B101" s="47" t="s">
        <v>83</v>
      </c>
      <c r="C101" s="48" t="s">
        <v>80</v>
      </c>
      <c r="D101" s="47" t="s">
        <v>39</v>
      </c>
      <c r="E101" s="49">
        <f>(1.1+2.2*2)*2</f>
        <v>11</v>
      </c>
      <c r="F101" s="49">
        <f>SUM(G101:M105)</f>
        <v>111.6601668</v>
      </c>
      <c r="G101" s="50">
        <v>20</v>
      </c>
      <c r="H101" s="50">
        <v>36.9</v>
      </c>
      <c r="I101" s="50">
        <v>25</v>
      </c>
      <c r="J101" s="49">
        <f>SUM(G101:I105)*J$4</f>
        <v>4.914</v>
      </c>
      <c r="K101" s="49">
        <f>SUM(G101:J105)*K$4</f>
        <v>6.94512</v>
      </c>
      <c r="L101" s="49">
        <f>SUM(G101:J105)*L$4</f>
        <v>8.6814</v>
      </c>
      <c r="M101" s="49">
        <f>SUM(G101:L105)*M$4</f>
        <v>9.2196468</v>
      </c>
      <c r="N101" s="49">
        <f t="shared" si="2"/>
        <v>1228.2618348</v>
      </c>
      <c r="O101" s="49"/>
      <c r="P101" s="91"/>
      <c r="Q101" s="78"/>
    </row>
    <row r="102" s="36" customFormat="1" ht="24" customHeight="1" spans="1:17">
      <c r="A102" s="47"/>
      <c r="B102" s="47"/>
      <c r="C102" s="48" t="s">
        <v>69</v>
      </c>
      <c r="D102" s="47"/>
      <c r="E102" s="49"/>
      <c r="F102" s="49"/>
      <c r="G102" s="50"/>
      <c r="H102" s="50"/>
      <c r="I102" s="50"/>
      <c r="J102" s="49"/>
      <c r="K102" s="49"/>
      <c r="L102" s="49"/>
      <c r="M102" s="49"/>
      <c r="N102" s="49">
        <f t="shared" si="2"/>
        <v>0</v>
      </c>
      <c r="O102" s="49"/>
      <c r="P102" s="91"/>
      <c r="Q102" s="78"/>
    </row>
    <row r="103" s="36" customFormat="1" ht="24" customHeight="1" spans="1:17">
      <c r="A103" s="47"/>
      <c r="B103" s="47"/>
      <c r="C103" s="48" t="s">
        <v>84</v>
      </c>
      <c r="D103" s="47"/>
      <c r="E103" s="49"/>
      <c r="F103" s="49"/>
      <c r="G103" s="50"/>
      <c r="H103" s="50"/>
      <c r="I103" s="50"/>
      <c r="J103" s="49"/>
      <c r="K103" s="49"/>
      <c r="L103" s="49"/>
      <c r="M103" s="49"/>
      <c r="N103" s="49">
        <f t="shared" si="2"/>
        <v>0</v>
      </c>
      <c r="O103" s="49"/>
      <c r="P103" s="91"/>
      <c r="Q103" s="78"/>
    </row>
    <row r="104" s="36" customFormat="1" ht="24" customHeight="1" spans="1:17">
      <c r="A104" s="47"/>
      <c r="B104" s="47"/>
      <c r="C104" s="48" t="s">
        <v>85</v>
      </c>
      <c r="D104" s="47"/>
      <c r="E104" s="49"/>
      <c r="F104" s="49"/>
      <c r="G104" s="50"/>
      <c r="H104" s="50"/>
      <c r="I104" s="50"/>
      <c r="J104" s="49"/>
      <c r="K104" s="49"/>
      <c r="L104" s="49"/>
      <c r="M104" s="49"/>
      <c r="N104" s="49">
        <f t="shared" si="2"/>
        <v>0</v>
      </c>
      <c r="O104" s="49"/>
      <c r="P104" s="91"/>
      <c r="Q104" s="78"/>
    </row>
    <row r="105" s="36" customFormat="1" ht="24" customHeight="1" spans="1:17">
      <c r="A105" s="47"/>
      <c r="B105" s="47"/>
      <c r="C105" s="48" t="s">
        <v>52</v>
      </c>
      <c r="D105" s="47"/>
      <c r="E105" s="49"/>
      <c r="F105" s="49"/>
      <c r="G105" s="50"/>
      <c r="H105" s="50"/>
      <c r="I105" s="50"/>
      <c r="J105" s="49"/>
      <c r="K105" s="49"/>
      <c r="L105" s="49"/>
      <c r="M105" s="49"/>
      <c r="N105" s="49">
        <f t="shared" si="2"/>
        <v>0</v>
      </c>
      <c r="O105" s="49"/>
      <c r="P105" s="91"/>
      <c r="Q105" s="78"/>
    </row>
    <row r="106" s="38" customFormat="1" ht="31" customHeight="1" spans="1:17">
      <c r="A106" s="79">
        <v>6</v>
      </c>
      <c r="B106" s="47" t="s">
        <v>72</v>
      </c>
      <c r="C106" s="48" t="s">
        <v>73</v>
      </c>
      <c r="D106" s="47" t="s">
        <v>31</v>
      </c>
      <c r="E106" s="49">
        <f>11.3*2</f>
        <v>22.6</v>
      </c>
      <c r="F106" s="49">
        <f>SUM(G106:M111)</f>
        <v>192.235452</v>
      </c>
      <c r="G106" s="50">
        <v>68</v>
      </c>
      <c r="H106" s="50">
        <v>28</v>
      </c>
      <c r="I106" s="50">
        <v>45</v>
      </c>
      <c r="J106" s="49">
        <f>SUM(G106:I111)*J$4</f>
        <v>8.46</v>
      </c>
      <c r="K106" s="49">
        <f>SUM(G106:J111)*K$4</f>
        <v>11.9568</v>
      </c>
      <c r="L106" s="49">
        <f>SUM(G106:J111)*L$4</f>
        <v>14.946</v>
      </c>
      <c r="M106" s="49">
        <f>SUM(G106:L111)*M$4</f>
        <v>15.872652</v>
      </c>
      <c r="N106" s="49">
        <f t="shared" si="2"/>
        <v>4344.5212152</v>
      </c>
      <c r="O106" s="49"/>
      <c r="P106" s="93"/>
      <c r="Q106" s="95"/>
    </row>
    <row r="107" ht="31" customHeight="1" spans="1:15">
      <c r="A107" s="79"/>
      <c r="B107" s="47"/>
      <c r="C107" s="48" t="s">
        <v>74</v>
      </c>
      <c r="D107" s="47"/>
      <c r="E107" s="49"/>
      <c r="F107" s="49"/>
      <c r="G107" s="50"/>
      <c r="H107" s="50"/>
      <c r="I107" s="50"/>
      <c r="J107" s="49"/>
      <c r="K107" s="49"/>
      <c r="L107" s="49"/>
      <c r="M107" s="49"/>
      <c r="N107" s="49">
        <f t="shared" si="2"/>
        <v>0</v>
      </c>
      <c r="O107" s="49"/>
    </row>
    <row r="108" ht="31" customHeight="1" spans="1:15">
      <c r="A108" s="79"/>
      <c r="B108" s="47"/>
      <c r="C108" s="48" t="s">
        <v>75</v>
      </c>
      <c r="D108" s="47"/>
      <c r="E108" s="49"/>
      <c r="F108" s="49"/>
      <c r="G108" s="50"/>
      <c r="H108" s="50"/>
      <c r="I108" s="50"/>
      <c r="J108" s="49"/>
      <c r="K108" s="49"/>
      <c r="L108" s="49"/>
      <c r="M108" s="49"/>
      <c r="N108" s="49">
        <f t="shared" si="2"/>
        <v>0</v>
      </c>
      <c r="O108" s="49"/>
    </row>
    <row r="109" ht="31" customHeight="1" spans="1:15">
      <c r="A109" s="79"/>
      <c r="B109" s="47"/>
      <c r="C109" s="48" t="s">
        <v>76</v>
      </c>
      <c r="D109" s="47"/>
      <c r="E109" s="49"/>
      <c r="F109" s="49"/>
      <c r="G109" s="50"/>
      <c r="H109" s="50"/>
      <c r="I109" s="50"/>
      <c r="J109" s="49"/>
      <c r="K109" s="49"/>
      <c r="L109" s="49"/>
      <c r="M109" s="49"/>
      <c r="N109" s="49">
        <f t="shared" si="2"/>
        <v>0</v>
      </c>
      <c r="O109" s="49"/>
    </row>
    <row r="110" ht="31" customHeight="1" spans="1:15">
      <c r="A110" s="79"/>
      <c r="B110" s="47"/>
      <c r="C110" s="48" t="s">
        <v>77</v>
      </c>
      <c r="D110" s="47"/>
      <c r="E110" s="49"/>
      <c r="F110" s="49"/>
      <c r="G110" s="50"/>
      <c r="H110" s="50"/>
      <c r="I110" s="50"/>
      <c r="J110" s="49"/>
      <c r="K110" s="49"/>
      <c r="L110" s="49"/>
      <c r="M110" s="49"/>
      <c r="N110" s="49">
        <f t="shared" si="2"/>
        <v>0</v>
      </c>
      <c r="O110" s="49"/>
    </row>
    <row r="111" ht="31" customHeight="1" spans="1:15">
      <c r="A111" s="79"/>
      <c r="B111" s="47"/>
      <c r="C111" s="48" t="s">
        <v>44</v>
      </c>
      <c r="D111" s="47"/>
      <c r="E111" s="49"/>
      <c r="F111" s="49"/>
      <c r="G111" s="50"/>
      <c r="H111" s="50"/>
      <c r="I111" s="50"/>
      <c r="J111" s="49"/>
      <c r="K111" s="49"/>
      <c r="L111" s="49"/>
      <c r="M111" s="49"/>
      <c r="N111" s="49">
        <f t="shared" si="2"/>
        <v>0</v>
      </c>
      <c r="O111" s="49"/>
    </row>
    <row r="112" ht="27" customHeight="1" spans="1:15">
      <c r="A112" s="47">
        <v>7</v>
      </c>
      <c r="B112" s="47" t="s">
        <v>95</v>
      </c>
      <c r="C112" s="47"/>
      <c r="D112" s="47"/>
      <c r="E112" s="49"/>
      <c r="F112" s="49"/>
      <c r="G112" s="50"/>
      <c r="H112" s="50"/>
      <c r="I112" s="50"/>
      <c r="J112" s="49"/>
      <c r="K112" s="49"/>
      <c r="L112" s="49"/>
      <c r="M112" s="49"/>
      <c r="N112" s="90">
        <f>SUM(N82:N111)</f>
        <v>27338.80229891</v>
      </c>
      <c r="O112" s="49"/>
    </row>
    <row r="113" ht="27" customHeight="1" spans="1:15">
      <c r="A113" s="83" t="s">
        <v>102</v>
      </c>
      <c r="B113" s="84" t="s">
        <v>9</v>
      </c>
      <c r="C113" s="85"/>
      <c r="D113" s="83"/>
      <c r="E113" s="86"/>
      <c r="F113" s="86"/>
      <c r="G113" s="87"/>
      <c r="H113" s="87"/>
      <c r="I113" s="87"/>
      <c r="J113" s="86"/>
      <c r="K113" s="86"/>
      <c r="L113" s="86"/>
      <c r="M113" s="86"/>
      <c r="N113" s="86">
        <f>+N81+N112</f>
        <v>153542.657941137</v>
      </c>
      <c r="O113" s="86"/>
    </row>
    <row r="114" s="39" customFormat="1" ht="42" customHeight="1" spans="1:17">
      <c r="A114" s="88" t="s">
        <v>103</v>
      </c>
      <c r="B114" s="88"/>
      <c r="C114" s="88"/>
      <c r="D114" s="88"/>
      <c r="E114" s="88"/>
      <c r="F114" s="48"/>
      <c r="G114" s="89"/>
      <c r="H114" s="89"/>
      <c r="I114" s="89"/>
      <c r="J114" s="88"/>
      <c r="K114" s="88"/>
      <c r="L114" s="88"/>
      <c r="M114" s="88"/>
      <c r="N114" s="88"/>
      <c r="O114" s="88"/>
      <c r="P114" s="41"/>
      <c r="Q114" s="42"/>
    </row>
    <row r="131" spans="11:11">
      <c r="K131" s="96"/>
    </row>
  </sheetData>
  <mergeCells count="309">
    <mergeCell ref="A1:O1"/>
    <mergeCell ref="G2:M2"/>
    <mergeCell ref="B81:C81"/>
    <mergeCell ref="B82:C82"/>
    <mergeCell ref="B112:C112"/>
    <mergeCell ref="B113:C113"/>
    <mergeCell ref="A114:O114"/>
    <mergeCell ref="A2:A4"/>
    <mergeCell ref="A6:A9"/>
    <mergeCell ref="A10:A13"/>
    <mergeCell ref="A14:A19"/>
    <mergeCell ref="A20:A23"/>
    <mergeCell ref="A24:A28"/>
    <mergeCell ref="A29:A35"/>
    <mergeCell ref="A36:A42"/>
    <mergeCell ref="A43:A47"/>
    <mergeCell ref="A48:A53"/>
    <mergeCell ref="A54:A60"/>
    <mergeCell ref="A61:A66"/>
    <mergeCell ref="A67:A71"/>
    <mergeCell ref="A72:A74"/>
    <mergeCell ref="A75:A80"/>
    <mergeCell ref="A83:A86"/>
    <mergeCell ref="A87:A90"/>
    <mergeCell ref="A91:A94"/>
    <mergeCell ref="A95:A100"/>
    <mergeCell ref="A101:A105"/>
    <mergeCell ref="A106:A111"/>
    <mergeCell ref="B2:B4"/>
    <mergeCell ref="B6:B9"/>
    <mergeCell ref="B10:B13"/>
    <mergeCell ref="B14:B19"/>
    <mergeCell ref="B20:B23"/>
    <mergeCell ref="B24:B28"/>
    <mergeCell ref="B29:B35"/>
    <mergeCell ref="B36:B42"/>
    <mergeCell ref="B43:B47"/>
    <mergeCell ref="B48:B53"/>
    <mergeCell ref="B54:B60"/>
    <mergeCell ref="B61:B66"/>
    <mergeCell ref="B67:B71"/>
    <mergeCell ref="B72:B74"/>
    <mergeCell ref="B75:B80"/>
    <mergeCell ref="B83:B86"/>
    <mergeCell ref="B87:B90"/>
    <mergeCell ref="B91:B94"/>
    <mergeCell ref="B95:B100"/>
    <mergeCell ref="B101:B105"/>
    <mergeCell ref="B106:B111"/>
    <mergeCell ref="C2:C4"/>
    <mergeCell ref="D2:D4"/>
    <mergeCell ref="D6:D9"/>
    <mergeCell ref="D10:D13"/>
    <mergeCell ref="D14:D19"/>
    <mergeCell ref="D20:D23"/>
    <mergeCell ref="D24:D28"/>
    <mergeCell ref="D29:D35"/>
    <mergeCell ref="D36:D42"/>
    <mergeCell ref="D43:D47"/>
    <mergeCell ref="D48:D53"/>
    <mergeCell ref="D54:D60"/>
    <mergeCell ref="D61:D66"/>
    <mergeCell ref="D67:D71"/>
    <mergeCell ref="D72:D74"/>
    <mergeCell ref="D75:D80"/>
    <mergeCell ref="D83:D86"/>
    <mergeCell ref="D87:D90"/>
    <mergeCell ref="D91:D94"/>
    <mergeCell ref="D95:D100"/>
    <mergeCell ref="D101:D105"/>
    <mergeCell ref="D106:D111"/>
    <mergeCell ref="E2:E4"/>
    <mergeCell ref="E6:E9"/>
    <mergeCell ref="E10:E13"/>
    <mergeCell ref="E14:E19"/>
    <mergeCell ref="E20:E23"/>
    <mergeCell ref="E24:E28"/>
    <mergeCell ref="E29:E35"/>
    <mergeCell ref="E36:E42"/>
    <mergeCell ref="E43:E47"/>
    <mergeCell ref="E48:E53"/>
    <mergeCell ref="E54:E60"/>
    <mergeCell ref="E61:E66"/>
    <mergeCell ref="E67:E71"/>
    <mergeCell ref="E72:E74"/>
    <mergeCell ref="E75:E80"/>
    <mergeCell ref="E83:E86"/>
    <mergeCell ref="E87:E90"/>
    <mergeCell ref="E91:E94"/>
    <mergeCell ref="E95:E100"/>
    <mergeCell ref="E101:E105"/>
    <mergeCell ref="E106:E111"/>
    <mergeCell ref="F2:F4"/>
    <mergeCell ref="F6:F9"/>
    <mergeCell ref="F10:F13"/>
    <mergeCell ref="F14:F19"/>
    <mergeCell ref="F20:F23"/>
    <mergeCell ref="F24:F28"/>
    <mergeCell ref="F29:F35"/>
    <mergeCell ref="F36:F42"/>
    <mergeCell ref="F43:F47"/>
    <mergeCell ref="F48:F53"/>
    <mergeCell ref="F54:F60"/>
    <mergeCell ref="F61:F66"/>
    <mergeCell ref="F67:F71"/>
    <mergeCell ref="F72:F74"/>
    <mergeCell ref="F75:F80"/>
    <mergeCell ref="F83:F86"/>
    <mergeCell ref="F87:F90"/>
    <mergeCell ref="F91:F94"/>
    <mergeCell ref="F95:F100"/>
    <mergeCell ref="F101:F105"/>
    <mergeCell ref="F106:F111"/>
    <mergeCell ref="G3:G4"/>
    <mergeCell ref="G6:G9"/>
    <mergeCell ref="G10:G13"/>
    <mergeCell ref="G14:G19"/>
    <mergeCell ref="G20:G23"/>
    <mergeCell ref="G24:G28"/>
    <mergeCell ref="G29:G35"/>
    <mergeCell ref="G36:G42"/>
    <mergeCell ref="G43:G47"/>
    <mergeCell ref="G48:G53"/>
    <mergeCell ref="G54:G60"/>
    <mergeCell ref="G61:G66"/>
    <mergeCell ref="G67:G71"/>
    <mergeCell ref="G72:G74"/>
    <mergeCell ref="G75:G80"/>
    <mergeCell ref="G83:G86"/>
    <mergeCell ref="G87:G90"/>
    <mergeCell ref="G91:G94"/>
    <mergeCell ref="G95:G100"/>
    <mergeCell ref="G101:G105"/>
    <mergeCell ref="G106:G111"/>
    <mergeCell ref="H3:H4"/>
    <mergeCell ref="H6:H9"/>
    <mergeCell ref="H10:H13"/>
    <mergeCell ref="H14:H19"/>
    <mergeCell ref="H20:H23"/>
    <mergeCell ref="H24:H28"/>
    <mergeCell ref="H29:H35"/>
    <mergeCell ref="H36:H42"/>
    <mergeCell ref="H43:H47"/>
    <mergeCell ref="H48:H53"/>
    <mergeCell ref="H54:H60"/>
    <mergeCell ref="H61:H66"/>
    <mergeCell ref="H67:H71"/>
    <mergeCell ref="H72:H74"/>
    <mergeCell ref="H75:H80"/>
    <mergeCell ref="H83:H86"/>
    <mergeCell ref="H87:H90"/>
    <mergeCell ref="H91:H94"/>
    <mergeCell ref="H95:H100"/>
    <mergeCell ref="H101:H105"/>
    <mergeCell ref="H106:H111"/>
    <mergeCell ref="I3:I4"/>
    <mergeCell ref="I6:I9"/>
    <mergeCell ref="I10:I13"/>
    <mergeCell ref="I14:I19"/>
    <mergeCell ref="I20:I23"/>
    <mergeCell ref="I24:I28"/>
    <mergeCell ref="I29:I35"/>
    <mergeCell ref="I36:I42"/>
    <mergeCell ref="I43:I47"/>
    <mergeCell ref="I48:I53"/>
    <mergeCell ref="I54:I60"/>
    <mergeCell ref="I61:I66"/>
    <mergeCell ref="I67:I71"/>
    <mergeCell ref="I72:I74"/>
    <mergeCell ref="I75:I80"/>
    <mergeCell ref="I83:I86"/>
    <mergeCell ref="I87:I90"/>
    <mergeCell ref="I91:I94"/>
    <mergeCell ref="I95:I100"/>
    <mergeCell ref="I101:I105"/>
    <mergeCell ref="I106:I111"/>
    <mergeCell ref="J6:J9"/>
    <mergeCell ref="J10:J13"/>
    <mergeCell ref="J14:J19"/>
    <mergeCell ref="J20:J23"/>
    <mergeCell ref="J24:J28"/>
    <mergeCell ref="J29:J35"/>
    <mergeCell ref="J36:J42"/>
    <mergeCell ref="J43:J47"/>
    <mergeCell ref="J48:J53"/>
    <mergeCell ref="J54:J60"/>
    <mergeCell ref="J61:J66"/>
    <mergeCell ref="J67:J71"/>
    <mergeCell ref="J72:J74"/>
    <mergeCell ref="J75:J80"/>
    <mergeCell ref="J83:J86"/>
    <mergeCell ref="J87:J90"/>
    <mergeCell ref="J91:J94"/>
    <mergeCell ref="J95:J100"/>
    <mergeCell ref="J101:J105"/>
    <mergeCell ref="J106:J111"/>
    <mergeCell ref="K6:K9"/>
    <mergeCell ref="K10:K13"/>
    <mergeCell ref="K14:K19"/>
    <mergeCell ref="K20:K23"/>
    <mergeCell ref="K24:K28"/>
    <mergeCell ref="K29:K35"/>
    <mergeCell ref="K36:K42"/>
    <mergeCell ref="K43:K47"/>
    <mergeCell ref="K48:K53"/>
    <mergeCell ref="K54:K60"/>
    <mergeCell ref="K61:K66"/>
    <mergeCell ref="K67:K71"/>
    <mergeCell ref="K72:K74"/>
    <mergeCell ref="K75:K80"/>
    <mergeCell ref="K83:K86"/>
    <mergeCell ref="K87:K90"/>
    <mergeCell ref="K91:K94"/>
    <mergeCell ref="K95:K100"/>
    <mergeCell ref="K101:K105"/>
    <mergeCell ref="K106:K111"/>
    <mergeCell ref="L6:L9"/>
    <mergeCell ref="L10:L13"/>
    <mergeCell ref="L14:L19"/>
    <mergeCell ref="L20:L23"/>
    <mergeCell ref="L24:L28"/>
    <mergeCell ref="L29:L35"/>
    <mergeCell ref="L36:L42"/>
    <mergeCell ref="L43:L47"/>
    <mergeCell ref="L48:L53"/>
    <mergeCell ref="L54:L60"/>
    <mergeCell ref="L61:L66"/>
    <mergeCell ref="L67:L71"/>
    <mergeCell ref="L72:L74"/>
    <mergeCell ref="L75:L80"/>
    <mergeCell ref="L83:L86"/>
    <mergeCell ref="L87:L90"/>
    <mergeCell ref="L91:L94"/>
    <mergeCell ref="L95:L100"/>
    <mergeCell ref="L101:L105"/>
    <mergeCell ref="L106:L111"/>
    <mergeCell ref="M6:M9"/>
    <mergeCell ref="M10:M13"/>
    <mergeCell ref="M14:M19"/>
    <mergeCell ref="M20:M23"/>
    <mergeCell ref="M24:M28"/>
    <mergeCell ref="M29:M35"/>
    <mergeCell ref="M36:M42"/>
    <mergeCell ref="M43:M47"/>
    <mergeCell ref="M48:M53"/>
    <mergeCell ref="M54:M60"/>
    <mergeCell ref="M61:M66"/>
    <mergeCell ref="M67:M71"/>
    <mergeCell ref="M72:M74"/>
    <mergeCell ref="M75:M80"/>
    <mergeCell ref="M83:M86"/>
    <mergeCell ref="M87:M90"/>
    <mergeCell ref="M91:M94"/>
    <mergeCell ref="M95:M100"/>
    <mergeCell ref="M101:M105"/>
    <mergeCell ref="M106:M111"/>
    <mergeCell ref="N2:N4"/>
    <mergeCell ref="N6:N9"/>
    <mergeCell ref="N10:N13"/>
    <mergeCell ref="N14:N19"/>
    <mergeCell ref="N20:N23"/>
    <mergeCell ref="N24:N28"/>
    <mergeCell ref="N29:N35"/>
    <mergeCell ref="N36:N42"/>
    <mergeCell ref="N43:N47"/>
    <mergeCell ref="N48:N53"/>
    <mergeCell ref="N54:N60"/>
    <mergeCell ref="N61:N66"/>
    <mergeCell ref="N67:N71"/>
    <mergeCell ref="N72:N74"/>
    <mergeCell ref="N75:N80"/>
    <mergeCell ref="N83:N86"/>
    <mergeCell ref="N87:N90"/>
    <mergeCell ref="N91:N94"/>
    <mergeCell ref="N95:N100"/>
    <mergeCell ref="N101:N105"/>
    <mergeCell ref="N106:N111"/>
    <mergeCell ref="O2:O4"/>
    <mergeCell ref="O6:O9"/>
    <mergeCell ref="O10:O13"/>
    <mergeCell ref="O14:O19"/>
    <mergeCell ref="O20:O23"/>
    <mergeCell ref="O24:O28"/>
    <mergeCell ref="O29:O35"/>
    <mergeCell ref="O36:O42"/>
    <mergeCell ref="O43:O47"/>
    <mergeCell ref="O48:O53"/>
    <mergeCell ref="O54:O60"/>
    <mergeCell ref="O61:O66"/>
    <mergeCell ref="O67:O71"/>
    <mergeCell ref="O72:O74"/>
    <mergeCell ref="O75:O80"/>
    <mergeCell ref="O83:O86"/>
    <mergeCell ref="O87:O90"/>
    <mergeCell ref="O91:O94"/>
    <mergeCell ref="O95:O100"/>
    <mergeCell ref="O101:O105"/>
    <mergeCell ref="O106:O111"/>
    <mergeCell ref="P72:P74"/>
    <mergeCell ref="P75:P80"/>
    <mergeCell ref="Q2:Q4"/>
    <mergeCell ref="Q6:Q9"/>
    <mergeCell ref="Q10:Q13"/>
    <mergeCell ref="Q14:Q19"/>
    <mergeCell ref="Q20:Q23"/>
    <mergeCell ref="Q24:Q27"/>
    <mergeCell ref="Q54:Q60"/>
    <mergeCell ref="Q61:Q66"/>
    <mergeCell ref="Q67:Q71"/>
  </mergeCells>
  <pageMargins left="0.314583333333333" right="0.275" top="0.511805555555556" bottom="0.590277777777778" header="0.5" footer="0.236111111111111"/>
  <pageSetup paperSize="9" scale="74" fitToHeight="0" orientation="landscape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9"/>
  <sheetViews>
    <sheetView topLeftCell="A28" workbookViewId="0">
      <selection activeCell="A39" sqref="A39:O39"/>
    </sheetView>
  </sheetViews>
  <sheetFormatPr defaultColWidth="9" defaultRowHeight="13.5"/>
  <cols>
    <col min="3" max="3" width="27.8833333333333" style="2" customWidth="1"/>
    <col min="6" max="6" width="11.5"/>
    <col min="13" max="13" width="17.85" customWidth="1"/>
    <col min="14" max="14" width="14.8833333333333"/>
  </cols>
  <sheetData>
    <row r="1" ht="39" customHeight="1" spans="1:15">
      <c r="A1" s="3" t="s">
        <v>104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>
      <c r="A2" s="4" t="s">
        <v>1</v>
      </c>
      <c r="B2" s="4" t="s">
        <v>2</v>
      </c>
      <c r="C2" s="5" t="s">
        <v>14</v>
      </c>
      <c r="D2" s="4" t="s">
        <v>15</v>
      </c>
      <c r="E2" s="4" t="s">
        <v>16</v>
      </c>
      <c r="F2" s="4" t="s">
        <v>17</v>
      </c>
      <c r="G2" s="6" t="s">
        <v>18</v>
      </c>
      <c r="H2" s="6"/>
      <c r="I2" s="6"/>
      <c r="J2" s="6"/>
      <c r="K2" s="6"/>
      <c r="L2" s="6"/>
      <c r="M2" s="6"/>
      <c r="N2" s="8" t="s">
        <v>105</v>
      </c>
      <c r="O2" s="8" t="s">
        <v>106</v>
      </c>
    </row>
    <row r="3" ht="21" spans="1:15">
      <c r="A3" s="4"/>
      <c r="B3" s="4"/>
      <c r="C3" s="5"/>
      <c r="D3" s="4"/>
      <c r="E3" s="4"/>
      <c r="F3" s="7"/>
      <c r="G3" s="8" t="s">
        <v>20</v>
      </c>
      <c r="H3" s="8" t="s">
        <v>21</v>
      </c>
      <c r="I3" s="8" t="s">
        <v>22</v>
      </c>
      <c r="J3" s="6" t="s">
        <v>23</v>
      </c>
      <c r="K3" s="6" t="s">
        <v>24</v>
      </c>
      <c r="L3" s="6" t="s">
        <v>25</v>
      </c>
      <c r="M3" s="6" t="s">
        <v>26</v>
      </c>
      <c r="N3" s="28"/>
      <c r="O3" s="8"/>
    </row>
    <row r="4" ht="26" customHeight="1" spans="1:15">
      <c r="A4" s="4"/>
      <c r="B4" s="4"/>
      <c r="C4" s="5"/>
      <c r="D4" s="4"/>
      <c r="E4" s="4"/>
      <c r="F4" s="7"/>
      <c r="G4" s="8"/>
      <c r="H4" s="8"/>
      <c r="I4" s="8"/>
      <c r="J4" s="29">
        <v>0.06</v>
      </c>
      <c r="K4" s="29">
        <v>0.08</v>
      </c>
      <c r="L4" s="29">
        <v>0.1</v>
      </c>
      <c r="M4" s="29">
        <v>0.09</v>
      </c>
      <c r="N4" s="28"/>
      <c r="O4" s="8"/>
    </row>
    <row r="5" ht="26" customHeight="1" spans="1:15">
      <c r="A5" s="9" t="s">
        <v>27</v>
      </c>
      <c r="B5" s="10" t="s">
        <v>28</v>
      </c>
      <c r="C5" s="11"/>
      <c r="D5" s="12"/>
      <c r="E5" s="9"/>
      <c r="F5" s="13"/>
      <c r="G5" s="14"/>
      <c r="H5" s="14"/>
      <c r="I5" s="14"/>
      <c r="J5" s="14"/>
      <c r="K5" s="14"/>
      <c r="L5" s="14"/>
      <c r="M5" s="14"/>
      <c r="N5" s="13"/>
      <c r="O5" s="30"/>
    </row>
    <row r="6" ht="33.75" spans="1:15">
      <c r="A6" s="15">
        <v>1</v>
      </c>
      <c r="B6" s="15" t="s">
        <v>107</v>
      </c>
      <c r="C6" s="16" t="s">
        <v>108</v>
      </c>
      <c r="D6" s="15" t="s">
        <v>109</v>
      </c>
      <c r="E6" s="17">
        <v>1</v>
      </c>
      <c r="F6" s="18">
        <f t="shared" ref="F6:F22" si="0">SUM(G6:M6)</f>
        <v>213.367718</v>
      </c>
      <c r="G6" s="15">
        <v>6</v>
      </c>
      <c r="H6" s="15">
        <v>150</v>
      </c>
      <c r="I6" s="15">
        <v>0.5</v>
      </c>
      <c r="J6" s="15">
        <f>SUM(G6:I6)*J$4</f>
        <v>9.39</v>
      </c>
      <c r="K6" s="18">
        <f>SUM(G6:J6)*K$4</f>
        <v>13.2712</v>
      </c>
      <c r="L6" s="18">
        <f>SUM(G6:J6)*L$4</f>
        <v>16.589</v>
      </c>
      <c r="M6" s="18">
        <f>SUM(G6:L6)*M$4</f>
        <v>17.617518</v>
      </c>
      <c r="N6" s="18">
        <f t="shared" ref="N6:N22" si="1">+E6*F6</f>
        <v>213.367718</v>
      </c>
      <c r="O6" s="15" t="s">
        <v>110</v>
      </c>
    </row>
    <row r="7" ht="45" spans="1:15">
      <c r="A7" s="15">
        <v>2</v>
      </c>
      <c r="B7" s="15" t="s">
        <v>111</v>
      </c>
      <c r="C7" s="16" t="s">
        <v>112</v>
      </c>
      <c r="D7" s="15" t="s">
        <v>109</v>
      </c>
      <c r="E7" s="17">
        <v>2</v>
      </c>
      <c r="F7" s="18">
        <f t="shared" si="0"/>
        <v>25.222382</v>
      </c>
      <c r="G7" s="15">
        <v>6</v>
      </c>
      <c r="H7" s="15">
        <v>12</v>
      </c>
      <c r="I7" s="15">
        <v>0.5</v>
      </c>
      <c r="J7" s="15">
        <f>SUM(G7:I7)*J$4</f>
        <v>1.11</v>
      </c>
      <c r="K7" s="18">
        <f>SUM(G7:J7)*K$4</f>
        <v>1.5688</v>
      </c>
      <c r="L7" s="18">
        <f>SUM(G7:J7)*L$4</f>
        <v>1.961</v>
      </c>
      <c r="M7" s="18">
        <f>SUM(G7:L7)*M$4</f>
        <v>2.082582</v>
      </c>
      <c r="N7" s="18">
        <f t="shared" si="1"/>
        <v>50.444764</v>
      </c>
      <c r="O7" s="15" t="s">
        <v>110</v>
      </c>
    </row>
    <row r="8" ht="33.75" spans="1:15">
      <c r="A8" s="15">
        <v>3</v>
      </c>
      <c r="B8" s="15" t="s">
        <v>113</v>
      </c>
      <c r="C8" s="16" t="s">
        <v>114</v>
      </c>
      <c r="D8" s="15" t="s">
        <v>115</v>
      </c>
      <c r="E8" s="17">
        <v>42.213</v>
      </c>
      <c r="F8" s="18">
        <f t="shared" si="0"/>
        <v>28.8353178</v>
      </c>
      <c r="G8" s="15">
        <v>5</v>
      </c>
      <c r="H8" s="15">
        <v>15.65</v>
      </c>
      <c r="I8" s="15">
        <v>0.5</v>
      </c>
      <c r="J8" s="15">
        <f>SUM(G8:I8)*J$4</f>
        <v>1.269</v>
      </c>
      <c r="K8" s="18">
        <f>SUM(G8:J8)*K$4</f>
        <v>1.79352</v>
      </c>
      <c r="L8" s="18">
        <f>SUM(G8:J8)*L$4</f>
        <v>2.2419</v>
      </c>
      <c r="M8" s="18">
        <f>SUM(G8:L8)*M$4</f>
        <v>2.3808978</v>
      </c>
      <c r="N8" s="18">
        <f t="shared" si="1"/>
        <v>1217.2252702914</v>
      </c>
      <c r="O8" s="15" t="s">
        <v>116</v>
      </c>
    </row>
    <row r="9" ht="33.75" spans="1:15">
      <c r="A9" s="15">
        <v>4</v>
      </c>
      <c r="B9" s="15" t="s">
        <v>113</v>
      </c>
      <c r="C9" s="16" t="s">
        <v>117</v>
      </c>
      <c r="D9" s="15" t="s">
        <v>115</v>
      </c>
      <c r="E9" s="17">
        <v>33.953</v>
      </c>
      <c r="F9" s="18">
        <f t="shared" si="0"/>
        <v>28.8353178</v>
      </c>
      <c r="G9" s="15">
        <v>5</v>
      </c>
      <c r="H9" s="15">
        <v>15.65</v>
      </c>
      <c r="I9" s="15">
        <v>0.5</v>
      </c>
      <c r="J9" s="15">
        <f>SUM(G9:I9)*J$4</f>
        <v>1.269</v>
      </c>
      <c r="K9" s="18">
        <f>SUM(G9:J9)*K$4</f>
        <v>1.79352</v>
      </c>
      <c r="L9" s="18">
        <f>SUM(G9:J9)*L$4</f>
        <v>2.2419</v>
      </c>
      <c r="M9" s="18">
        <f>SUM(G9:L9)*M$4</f>
        <v>2.3808978</v>
      </c>
      <c r="N9" s="18">
        <f t="shared" si="1"/>
        <v>979.0455452634</v>
      </c>
      <c r="O9" s="15" t="s">
        <v>116</v>
      </c>
    </row>
    <row r="10" ht="45" spans="1:15">
      <c r="A10" s="15">
        <v>5</v>
      </c>
      <c r="B10" s="15" t="s">
        <v>113</v>
      </c>
      <c r="C10" s="16" t="s">
        <v>118</v>
      </c>
      <c r="D10" s="15" t="s">
        <v>109</v>
      </c>
      <c r="E10" s="15">
        <v>5</v>
      </c>
      <c r="F10" s="18">
        <f t="shared" si="0"/>
        <v>192.235452</v>
      </c>
      <c r="G10" s="15">
        <v>5</v>
      </c>
      <c r="H10" s="15">
        <v>135</v>
      </c>
      <c r="I10" s="15">
        <v>1</v>
      </c>
      <c r="J10" s="15">
        <f>SUM(G10:I10)*J$4</f>
        <v>8.46</v>
      </c>
      <c r="K10" s="18">
        <f>SUM(G10:J10)*K$4</f>
        <v>11.9568</v>
      </c>
      <c r="L10" s="18">
        <f>SUM(G10:J10)*L$4</f>
        <v>14.946</v>
      </c>
      <c r="M10" s="18">
        <f>SUM(G10:L10)*M$4</f>
        <v>15.872652</v>
      </c>
      <c r="N10" s="18">
        <f t="shared" si="1"/>
        <v>961.17726</v>
      </c>
      <c r="O10" s="15" t="s">
        <v>116</v>
      </c>
    </row>
    <row r="11" ht="45" spans="1:15">
      <c r="A11" s="15">
        <v>6</v>
      </c>
      <c r="B11" s="15" t="s">
        <v>113</v>
      </c>
      <c r="C11" s="16" t="s">
        <v>119</v>
      </c>
      <c r="D11" s="15" t="s">
        <v>109</v>
      </c>
      <c r="E11" s="17">
        <v>5</v>
      </c>
      <c r="F11" s="18">
        <f t="shared" si="0"/>
        <v>154.061036</v>
      </c>
      <c r="G11" s="15">
        <v>30</v>
      </c>
      <c r="H11" s="15">
        <v>78</v>
      </c>
      <c r="I11" s="15">
        <v>5</v>
      </c>
      <c r="J11" s="15">
        <f>SUM(G11:I11)*J$4</f>
        <v>6.78</v>
      </c>
      <c r="K11" s="18">
        <f>SUM(G11:J11)*K$4</f>
        <v>9.5824</v>
      </c>
      <c r="L11" s="18">
        <f>SUM(G11:J11)*L$4</f>
        <v>11.978</v>
      </c>
      <c r="M11" s="18">
        <f>SUM(G11:L11)*M$4</f>
        <v>12.720636</v>
      </c>
      <c r="N11" s="18">
        <f t="shared" si="1"/>
        <v>770.30518</v>
      </c>
      <c r="O11" s="15" t="s">
        <v>116</v>
      </c>
    </row>
    <row r="12" ht="45" spans="1:15">
      <c r="A12" s="15">
        <v>7</v>
      </c>
      <c r="B12" s="15" t="s">
        <v>113</v>
      </c>
      <c r="C12" s="16" t="s">
        <v>120</v>
      </c>
      <c r="D12" s="15" t="s">
        <v>109</v>
      </c>
      <c r="E12" s="17">
        <v>11</v>
      </c>
      <c r="F12" s="18">
        <f t="shared" si="0"/>
        <v>55.898252</v>
      </c>
      <c r="G12" s="15">
        <v>5</v>
      </c>
      <c r="H12" s="15">
        <v>35</v>
      </c>
      <c r="I12" s="15">
        <v>1</v>
      </c>
      <c r="J12" s="15">
        <f>SUM(G12:I12)*J$4</f>
        <v>2.46</v>
      </c>
      <c r="K12" s="18">
        <f>SUM(G12:J12)*K$4</f>
        <v>3.4768</v>
      </c>
      <c r="L12" s="18">
        <f>SUM(G12:J12)*L$4</f>
        <v>4.346</v>
      </c>
      <c r="M12" s="18">
        <f>SUM(G12:L12)*M$4</f>
        <v>4.615452</v>
      </c>
      <c r="N12" s="18">
        <f t="shared" si="1"/>
        <v>614.880772</v>
      </c>
      <c r="O12" s="15" t="s">
        <v>116</v>
      </c>
    </row>
    <row r="13" ht="45" spans="1:15">
      <c r="A13" s="15">
        <v>8</v>
      </c>
      <c r="B13" s="15" t="s">
        <v>113</v>
      </c>
      <c r="C13" s="16" t="s">
        <v>121</v>
      </c>
      <c r="D13" s="15" t="s">
        <v>109</v>
      </c>
      <c r="E13" s="17">
        <v>1</v>
      </c>
      <c r="F13" s="18">
        <f t="shared" si="0"/>
        <v>30.67587</v>
      </c>
      <c r="G13" s="15">
        <v>5</v>
      </c>
      <c r="H13" s="15">
        <v>16.5</v>
      </c>
      <c r="I13" s="15">
        <v>1</v>
      </c>
      <c r="J13" s="15">
        <f>SUM(G13:I13)*J$4</f>
        <v>1.35</v>
      </c>
      <c r="K13" s="18">
        <f>SUM(G13:J13)*K$4</f>
        <v>1.908</v>
      </c>
      <c r="L13" s="18">
        <f>SUM(G13:J13)*L$4</f>
        <v>2.385</v>
      </c>
      <c r="M13" s="18">
        <f>SUM(G13:L13)*M$4</f>
        <v>2.53287</v>
      </c>
      <c r="N13" s="18">
        <f t="shared" si="1"/>
        <v>30.67587</v>
      </c>
      <c r="O13" s="15" t="s">
        <v>116</v>
      </c>
    </row>
    <row r="14" ht="45" spans="1:15">
      <c r="A14" s="15">
        <v>9</v>
      </c>
      <c r="B14" s="15" t="s">
        <v>113</v>
      </c>
      <c r="C14" s="16" t="s">
        <v>122</v>
      </c>
      <c r="D14" s="15" t="s">
        <v>109</v>
      </c>
      <c r="E14" s="17">
        <v>9</v>
      </c>
      <c r="F14" s="18">
        <f t="shared" si="0"/>
        <v>30.67587</v>
      </c>
      <c r="G14" s="15">
        <v>5</v>
      </c>
      <c r="H14" s="15">
        <v>16.5</v>
      </c>
      <c r="I14" s="15">
        <v>1</v>
      </c>
      <c r="J14" s="15">
        <f>SUM(G14:I14)*J$4</f>
        <v>1.35</v>
      </c>
      <c r="K14" s="18">
        <f>SUM(G14:J14)*K$4</f>
        <v>1.908</v>
      </c>
      <c r="L14" s="18">
        <f>SUM(G14:J14)*L$4</f>
        <v>2.385</v>
      </c>
      <c r="M14" s="18">
        <f>SUM(G14:L14)*M$4</f>
        <v>2.53287</v>
      </c>
      <c r="N14" s="18">
        <f t="shared" si="1"/>
        <v>276.08283</v>
      </c>
      <c r="O14" s="15" t="s">
        <v>116</v>
      </c>
    </row>
    <row r="15" ht="33.75" spans="1:15">
      <c r="A15" s="15">
        <v>10</v>
      </c>
      <c r="B15" s="15" t="s">
        <v>123</v>
      </c>
      <c r="C15" s="16" t="s">
        <v>124</v>
      </c>
      <c r="D15" s="15" t="s">
        <v>109</v>
      </c>
      <c r="E15" s="17">
        <v>1</v>
      </c>
      <c r="F15" s="18">
        <f t="shared" si="0"/>
        <v>25.222382</v>
      </c>
      <c r="G15" s="15">
        <v>6</v>
      </c>
      <c r="H15" s="15">
        <v>12</v>
      </c>
      <c r="I15" s="15">
        <v>0.5</v>
      </c>
      <c r="J15" s="15">
        <f>SUM(G15:I15)*J$4</f>
        <v>1.11</v>
      </c>
      <c r="K15" s="18">
        <f>SUM(G15:J15)*K$4</f>
        <v>1.5688</v>
      </c>
      <c r="L15" s="18">
        <f>SUM(G15:J15)*L$4</f>
        <v>1.961</v>
      </c>
      <c r="M15" s="18">
        <f>SUM(G15:L15)*M$4</f>
        <v>2.082582</v>
      </c>
      <c r="N15" s="18">
        <f t="shared" si="1"/>
        <v>25.222382</v>
      </c>
      <c r="O15" s="15" t="s">
        <v>110</v>
      </c>
    </row>
    <row r="16" ht="33.75" spans="1:15">
      <c r="A16" s="15">
        <v>11</v>
      </c>
      <c r="B16" s="15" t="s">
        <v>123</v>
      </c>
      <c r="C16" s="16" t="s">
        <v>125</v>
      </c>
      <c r="D16" s="15" t="s">
        <v>109</v>
      </c>
      <c r="E16" s="17">
        <v>1</v>
      </c>
      <c r="F16" s="18">
        <f t="shared" si="0"/>
        <v>25.222382</v>
      </c>
      <c r="G16" s="15">
        <v>6</v>
      </c>
      <c r="H16" s="15">
        <v>12</v>
      </c>
      <c r="I16" s="15">
        <v>0.5</v>
      </c>
      <c r="J16" s="15">
        <f>SUM(G16:I16)*J$4</f>
        <v>1.11</v>
      </c>
      <c r="K16" s="18">
        <f>SUM(G16:J16)*K$4</f>
        <v>1.5688</v>
      </c>
      <c r="L16" s="18">
        <f>SUM(G16:J16)*L$4</f>
        <v>1.961</v>
      </c>
      <c r="M16" s="18">
        <f>SUM(G16:L16)*M$4</f>
        <v>2.082582</v>
      </c>
      <c r="N16" s="18">
        <f t="shared" si="1"/>
        <v>25.222382</v>
      </c>
      <c r="O16" s="15" t="s">
        <v>110</v>
      </c>
    </row>
    <row r="17" ht="45" spans="1:15">
      <c r="A17" s="15">
        <v>12</v>
      </c>
      <c r="B17" s="15" t="s">
        <v>113</v>
      </c>
      <c r="C17" s="16" t="s">
        <v>126</v>
      </c>
      <c r="D17" s="15" t="s">
        <v>109</v>
      </c>
      <c r="E17" s="17">
        <v>2</v>
      </c>
      <c r="F17" s="18">
        <f t="shared" si="0"/>
        <v>89.982552</v>
      </c>
      <c r="G17" s="15">
        <v>10</v>
      </c>
      <c r="H17" s="15">
        <v>55</v>
      </c>
      <c r="I17" s="15">
        <v>1</v>
      </c>
      <c r="J17" s="15">
        <f>SUM(G17:I17)*J$4</f>
        <v>3.96</v>
      </c>
      <c r="K17" s="18">
        <f>SUM(G17:J17)*K$4</f>
        <v>5.5968</v>
      </c>
      <c r="L17" s="18">
        <f>SUM(G17:J17)*L$4</f>
        <v>6.996</v>
      </c>
      <c r="M17" s="18">
        <f>SUM(G17:L17)*M$4</f>
        <v>7.429752</v>
      </c>
      <c r="N17" s="18">
        <f t="shared" si="1"/>
        <v>179.965104</v>
      </c>
      <c r="O17" s="15" t="s">
        <v>116</v>
      </c>
    </row>
    <row r="18" ht="45" spans="1:15">
      <c r="A18" s="15">
        <v>13</v>
      </c>
      <c r="B18" s="15" t="s">
        <v>113</v>
      </c>
      <c r="C18" s="16" t="s">
        <v>127</v>
      </c>
      <c r="D18" s="15" t="s">
        <v>109</v>
      </c>
      <c r="E18" s="17">
        <v>1</v>
      </c>
      <c r="F18" s="18">
        <f t="shared" si="0"/>
        <v>89.982552</v>
      </c>
      <c r="G18" s="15">
        <v>10</v>
      </c>
      <c r="H18" s="15">
        <v>55</v>
      </c>
      <c r="I18" s="15">
        <v>1</v>
      </c>
      <c r="J18" s="15">
        <f>SUM(G18:I18)*J$4</f>
        <v>3.96</v>
      </c>
      <c r="K18" s="18">
        <f>SUM(G18:J18)*K$4</f>
        <v>5.5968</v>
      </c>
      <c r="L18" s="18">
        <f>SUM(G18:J18)*L$4</f>
        <v>6.996</v>
      </c>
      <c r="M18" s="18">
        <f>SUM(G18:L18)*M$4</f>
        <v>7.429752</v>
      </c>
      <c r="N18" s="18">
        <f t="shared" si="1"/>
        <v>89.982552</v>
      </c>
      <c r="O18" s="15" t="s">
        <v>116</v>
      </c>
    </row>
    <row r="19" ht="33.75" spans="1:15">
      <c r="A19" s="15">
        <v>14</v>
      </c>
      <c r="B19" s="15" t="s">
        <v>128</v>
      </c>
      <c r="C19" s="16" t="s">
        <v>129</v>
      </c>
      <c r="D19" s="15" t="s">
        <v>115</v>
      </c>
      <c r="E19" s="17">
        <v>96.51</v>
      </c>
      <c r="F19" s="18">
        <f t="shared" si="0"/>
        <v>8.180232</v>
      </c>
      <c r="G19" s="15">
        <v>2.5</v>
      </c>
      <c r="H19" s="15">
        <v>3.5</v>
      </c>
      <c r="I19" s="15">
        <v>0</v>
      </c>
      <c r="J19" s="15">
        <f>SUM(G19:I19)*J$4</f>
        <v>0.36</v>
      </c>
      <c r="K19" s="18">
        <f>SUM(G19:J19)*K$4</f>
        <v>0.5088</v>
      </c>
      <c r="L19" s="18">
        <f>SUM(G19:J19)*L$4</f>
        <v>0.636</v>
      </c>
      <c r="M19" s="18">
        <f>SUM(G19:L19)*M$4</f>
        <v>0.675432</v>
      </c>
      <c r="N19" s="18">
        <f t="shared" si="1"/>
        <v>789.47419032</v>
      </c>
      <c r="O19" s="15" t="s">
        <v>130</v>
      </c>
    </row>
    <row r="20" ht="33.75" spans="1:15">
      <c r="A20" s="15">
        <v>15</v>
      </c>
      <c r="B20" s="15" t="s">
        <v>131</v>
      </c>
      <c r="C20" s="16" t="s">
        <v>132</v>
      </c>
      <c r="D20" s="15" t="s">
        <v>115</v>
      </c>
      <c r="E20" s="17">
        <v>54.9</v>
      </c>
      <c r="F20" s="18">
        <f t="shared" si="0"/>
        <v>4.4991276</v>
      </c>
      <c r="G20" s="15">
        <v>0.8</v>
      </c>
      <c r="H20" s="15">
        <v>2.5</v>
      </c>
      <c r="I20" s="15"/>
      <c r="J20" s="15">
        <f>SUM(G20:I20)*J$4</f>
        <v>0.198</v>
      </c>
      <c r="K20" s="18">
        <f>SUM(G20:J20)*K$4</f>
        <v>0.27984</v>
      </c>
      <c r="L20" s="18">
        <f>SUM(G20:J20)*L$4</f>
        <v>0.3498</v>
      </c>
      <c r="M20" s="18">
        <f>SUM(G20:L20)*M$4</f>
        <v>0.3714876</v>
      </c>
      <c r="N20" s="18">
        <f t="shared" si="1"/>
        <v>247.00210524</v>
      </c>
      <c r="O20" s="15" t="s">
        <v>130</v>
      </c>
    </row>
    <row r="21" ht="33.75" spans="1:15">
      <c r="A21" s="15">
        <v>16</v>
      </c>
      <c r="B21" s="15" t="s">
        <v>131</v>
      </c>
      <c r="C21" s="16" t="s">
        <v>133</v>
      </c>
      <c r="D21" s="15" t="s">
        <v>115</v>
      </c>
      <c r="E21" s="17">
        <v>131.73</v>
      </c>
      <c r="F21" s="18">
        <f t="shared" si="0"/>
        <v>3.1357556</v>
      </c>
      <c r="G21" s="15">
        <v>0.8</v>
      </c>
      <c r="H21" s="15">
        <v>1.5</v>
      </c>
      <c r="I21" s="15"/>
      <c r="J21" s="15">
        <f>SUM(G21:I21)*J$4</f>
        <v>0.138</v>
      </c>
      <c r="K21" s="18">
        <f>SUM(G21:J21)*K$4</f>
        <v>0.19504</v>
      </c>
      <c r="L21" s="18">
        <f>SUM(G21:J21)*L$4</f>
        <v>0.2438</v>
      </c>
      <c r="M21" s="18">
        <f>SUM(G21:L21)*M$4</f>
        <v>0.2589156</v>
      </c>
      <c r="N21" s="18">
        <f t="shared" si="1"/>
        <v>413.073085188</v>
      </c>
      <c r="O21" s="15" t="s">
        <v>130</v>
      </c>
    </row>
    <row r="22" ht="33.75" spans="1:15">
      <c r="A22" s="15">
        <v>17</v>
      </c>
      <c r="B22" s="15" t="s">
        <v>131</v>
      </c>
      <c r="C22" s="16" t="s">
        <v>134</v>
      </c>
      <c r="D22" s="15" t="s">
        <v>115</v>
      </c>
      <c r="E22" s="17">
        <v>111.6</v>
      </c>
      <c r="F22" s="18">
        <f t="shared" si="0"/>
        <v>3.8174416</v>
      </c>
      <c r="G22" s="15">
        <v>0.8</v>
      </c>
      <c r="H22" s="15">
        <v>2</v>
      </c>
      <c r="I22" s="15"/>
      <c r="J22" s="15">
        <f>SUM(G22:I22)*J$4</f>
        <v>0.168</v>
      </c>
      <c r="K22" s="18">
        <f>SUM(G22:J22)*K$4</f>
        <v>0.23744</v>
      </c>
      <c r="L22" s="18">
        <f>SUM(G22:J22)*L$4</f>
        <v>0.2968</v>
      </c>
      <c r="M22" s="18">
        <f>SUM(G22:L22)*M$4</f>
        <v>0.3152016</v>
      </c>
      <c r="N22" s="18">
        <f t="shared" si="1"/>
        <v>426.02648256</v>
      </c>
      <c r="O22" s="15" t="s">
        <v>130</v>
      </c>
    </row>
    <row r="23" ht="33" customHeight="1" spans="1:15">
      <c r="A23" s="15">
        <v>18</v>
      </c>
      <c r="B23" s="15" t="s">
        <v>95</v>
      </c>
      <c r="C23" s="16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31">
        <f>SUM(N6:N22)</f>
        <v>7309.1734928628</v>
      </c>
      <c r="O23" s="15"/>
    </row>
    <row r="24" ht="25" customHeight="1" spans="1:15">
      <c r="A24" s="19" t="s">
        <v>96</v>
      </c>
      <c r="B24" s="20" t="s">
        <v>97</v>
      </c>
      <c r="C24" s="21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</row>
    <row r="25" ht="45" spans="1:15">
      <c r="A25" s="15">
        <v>1</v>
      </c>
      <c r="B25" s="15" t="s">
        <v>111</v>
      </c>
      <c r="C25" s="16" t="s">
        <v>112</v>
      </c>
      <c r="D25" s="15" t="s">
        <v>109</v>
      </c>
      <c r="E25" s="15">
        <v>2</v>
      </c>
      <c r="F25" s="18">
        <f t="shared" ref="F25:F36" si="2">SUM(G25:M25)</f>
        <v>25.222382</v>
      </c>
      <c r="G25" s="15">
        <v>6</v>
      </c>
      <c r="H25" s="15">
        <v>12</v>
      </c>
      <c r="I25" s="15">
        <v>0.5</v>
      </c>
      <c r="J25" s="15">
        <f>SUM(G25:I25)*J$4</f>
        <v>1.11</v>
      </c>
      <c r="K25" s="18">
        <f>SUM(G25:J25)*K$4</f>
        <v>1.5688</v>
      </c>
      <c r="L25" s="18">
        <f>SUM(G25:J25)*L$4</f>
        <v>1.961</v>
      </c>
      <c r="M25" s="18">
        <f>SUM(G25:L25)*M$4</f>
        <v>2.082582</v>
      </c>
      <c r="N25" s="18">
        <f t="shared" ref="N25:N36" si="3">+E25*F25</f>
        <v>50.444764</v>
      </c>
      <c r="O25" s="15" t="s">
        <v>110</v>
      </c>
    </row>
    <row r="26" ht="33.75" spans="1:15">
      <c r="A26" s="15">
        <v>2</v>
      </c>
      <c r="B26" s="15" t="s">
        <v>113</v>
      </c>
      <c r="C26" s="16" t="s">
        <v>135</v>
      </c>
      <c r="D26" s="15" t="s">
        <v>115</v>
      </c>
      <c r="E26" s="15">
        <v>45</v>
      </c>
      <c r="F26" s="18">
        <f t="shared" si="2"/>
        <v>144.517432</v>
      </c>
      <c r="G26" s="15">
        <v>10</v>
      </c>
      <c r="H26" s="15">
        <v>95.5</v>
      </c>
      <c r="I26" s="15">
        <v>0.5</v>
      </c>
      <c r="J26" s="15">
        <f>SUM(G26:I26)*J$4</f>
        <v>6.36</v>
      </c>
      <c r="K26" s="18">
        <f>SUM(G26:J26)*K$4</f>
        <v>8.9888</v>
      </c>
      <c r="L26" s="18">
        <f>SUM(G26:J26)*L$4</f>
        <v>11.236</v>
      </c>
      <c r="M26" s="18">
        <f>SUM(G26:L26)*M$4</f>
        <v>11.932632</v>
      </c>
      <c r="N26" s="18">
        <f t="shared" si="3"/>
        <v>6503.28444</v>
      </c>
      <c r="O26" s="15" t="s">
        <v>116</v>
      </c>
    </row>
    <row r="27" ht="45" spans="1:15">
      <c r="A27" s="15">
        <v>3</v>
      </c>
      <c r="B27" s="15" t="s">
        <v>113</v>
      </c>
      <c r="C27" s="16" t="s">
        <v>136</v>
      </c>
      <c r="D27" s="15" t="s">
        <v>109</v>
      </c>
      <c r="E27" s="15">
        <v>10</v>
      </c>
      <c r="F27" s="18">
        <f t="shared" si="2"/>
        <v>42.264532</v>
      </c>
      <c r="G27" s="15">
        <v>5</v>
      </c>
      <c r="H27" s="15">
        <v>25</v>
      </c>
      <c r="I27" s="15">
        <v>1</v>
      </c>
      <c r="J27" s="15">
        <f>SUM(G27:I27)*J$4</f>
        <v>1.86</v>
      </c>
      <c r="K27" s="18">
        <f>SUM(G27:J27)*K$4</f>
        <v>2.6288</v>
      </c>
      <c r="L27" s="18">
        <f>SUM(G27:J27)*L$4</f>
        <v>3.286</v>
      </c>
      <c r="M27" s="18">
        <f>SUM(G27:L27)*M$4</f>
        <v>3.489732</v>
      </c>
      <c r="N27" s="18">
        <f t="shared" si="3"/>
        <v>422.64532</v>
      </c>
      <c r="O27" s="15" t="s">
        <v>116</v>
      </c>
    </row>
    <row r="28" ht="45" spans="1:15">
      <c r="A28" s="15">
        <v>4</v>
      </c>
      <c r="B28" s="15" t="s">
        <v>113</v>
      </c>
      <c r="C28" s="16" t="s">
        <v>118</v>
      </c>
      <c r="D28" s="15" t="s">
        <v>109</v>
      </c>
      <c r="E28" s="15">
        <v>4</v>
      </c>
      <c r="F28" s="18">
        <f t="shared" si="2"/>
        <v>192.235452</v>
      </c>
      <c r="G28" s="15">
        <v>5</v>
      </c>
      <c r="H28" s="15">
        <v>135</v>
      </c>
      <c r="I28" s="15">
        <v>1</v>
      </c>
      <c r="J28" s="15">
        <f>SUM(G28:I28)*J$4</f>
        <v>8.46</v>
      </c>
      <c r="K28" s="18">
        <f>SUM(G28:J28)*K$4</f>
        <v>11.9568</v>
      </c>
      <c r="L28" s="18">
        <f>SUM(G28:J28)*L$4</f>
        <v>14.946</v>
      </c>
      <c r="M28" s="18">
        <f>SUM(G28:L28)*M$4</f>
        <v>15.872652</v>
      </c>
      <c r="N28" s="18">
        <f t="shared" si="3"/>
        <v>768.941808</v>
      </c>
      <c r="O28" s="15" t="s">
        <v>116</v>
      </c>
    </row>
    <row r="29" ht="45" spans="1:15">
      <c r="A29" s="15">
        <v>5</v>
      </c>
      <c r="B29" s="15" t="s">
        <v>113</v>
      </c>
      <c r="C29" s="16" t="s">
        <v>127</v>
      </c>
      <c r="D29" s="15" t="s">
        <v>109</v>
      </c>
      <c r="E29" s="15">
        <v>4</v>
      </c>
      <c r="F29" s="18">
        <f t="shared" si="2"/>
        <v>89.982552</v>
      </c>
      <c r="G29" s="15">
        <v>10</v>
      </c>
      <c r="H29" s="15">
        <v>55</v>
      </c>
      <c r="I29" s="15">
        <v>1</v>
      </c>
      <c r="J29" s="15">
        <f>SUM(G29:I29)*J$4</f>
        <v>3.96</v>
      </c>
      <c r="K29" s="18">
        <f>SUM(G29:J29)*K$4</f>
        <v>5.5968</v>
      </c>
      <c r="L29" s="18">
        <f>SUM(G29:J29)*L$4</f>
        <v>6.996</v>
      </c>
      <c r="M29" s="18">
        <f>SUM(G29:L29)*M$4</f>
        <v>7.429752</v>
      </c>
      <c r="N29" s="18">
        <f t="shared" si="3"/>
        <v>359.930208</v>
      </c>
      <c r="O29" s="15" t="s">
        <v>116</v>
      </c>
    </row>
    <row r="30" ht="45" spans="1:15">
      <c r="A30" s="15">
        <v>6</v>
      </c>
      <c r="B30" s="15" t="s">
        <v>113</v>
      </c>
      <c r="C30" s="16" t="s">
        <v>137</v>
      </c>
      <c r="D30" s="15" t="s">
        <v>109</v>
      </c>
      <c r="E30" s="15"/>
      <c r="F30" s="18">
        <f t="shared" si="2"/>
        <v>30.67587</v>
      </c>
      <c r="G30" s="15">
        <v>5</v>
      </c>
      <c r="H30" s="15">
        <v>16.5</v>
      </c>
      <c r="I30" s="15">
        <v>1</v>
      </c>
      <c r="J30" s="15">
        <f>SUM(G30:I30)*J$4</f>
        <v>1.35</v>
      </c>
      <c r="K30" s="18">
        <f>SUM(G30:J30)*K$4</f>
        <v>1.908</v>
      </c>
      <c r="L30" s="18">
        <f>SUM(G30:J30)*L$4</f>
        <v>2.385</v>
      </c>
      <c r="M30" s="18">
        <f>SUM(G30:L30)*M$4</f>
        <v>2.53287</v>
      </c>
      <c r="N30" s="18">
        <f t="shared" si="3"/>
        <v>0</v>
      </c>
      <c r="O30" s="15" t="s">
        <v>116</v>
      </c>
    </row>
    <row r="31" ht="33.75" spans="1:15">
      <c r="A31" s="15">
        <v>7</v>
      </c>
      <c r="B31" s="15" t="s">
        <v>123</v>
      </c>
      <c r="C31" s="16" t="s">
        <v>124</v>
      </c>
      <c r="D31" s="15" t="s">
        <v>109</v>
      </c>
      <c r="E31" s="15"/>
      <c r="F31" s="18">
        <f t="shared" si="2"/>
        <v>25.222382</v>
      </c>
      <c r="G31" s="15">
        <v>6</v>
      </c>
      <c r="H31" s="15">
        <v>12</v>
      </c>
      <c r="I31" s="15">
        <v>0.5</v>
      </c>
      <c r="J31" s="15">
        <f>SUM(G31:I31)*J$4</f>
        <v>1.11</v>
      </c>
      <c r="K31" s="18">
        <f>SUM(G31:J31)*K$4</f>
        <v>1.5688</v>
      </c>
      <c r="L31" s="18">
        <f>SUM(G31:J31)*L$4</f>
        <v>1.961</v>
      </c>
      <c r="M31" s="18">
        <f>SUM(G31:L31)*M$4</f>
        <v>2.082582</v>
      </c>
      <c r="N31" s="18">
        <f t="shared" si="3"/>
        <v>0</v>
      </c>
      <c r="O31" s="15" t="s">
        <v>110</v>
      </c>
    </row>
    <row r="32" ht="33.75" spans="1:15">
      <c r="A32" s="15">
        <v>8</v>
      </c>
      <c r="B32" s="15" t="s">
        <v>123</v>
      </c>
      <c r="C32" s="16" t="s">
        <v>125</v>
      </c>
      <c r="D32" s="15" t="s">
        <v>109</v>
      </c>
      <c r="E32" s="15">
        <v>2</v>
      </c>
      <c r="F32" s="18">
        <f t="shared" si="2"/>
        <v>25.222382</v>
      </c>
      <c r="G32" s="15">
        <v>6</v>
      </c>
      <c r="H32" s="15">
        <v>12</v>
      </c>
      <c r="I32" s="15">
        <v>0.5</v>
      </c>
      <c r="J32" s="15">
        <f>SUM(G32:I32)*J$4</f>
        <v>1.11</v>
      </c>
      <c r="K32" s="18">
        <f>SUM(G32:J32)*K$4</f>
        <v>1.5688</v>
      </c>
      <c r="L32" s="18">
        <f>SUM(G32:J32)*L$4</f>
        <v>1.961</v>
      </c>
      <c r="M32" s="18">
        <f>SUM(G32:L32)*M$4</f>
        <v>2.082582</v>
      </c>
      <c r="N32" s="18">
        <f t="shared" si="3"/>
        <v>50.444764</v>
      </c>
      <c r="O32" s="15" t="s">
        <v>110</v>
      </c>
    </row>
    <row r="33" ht="33.75" spans="1:15">
      <c r="A33" s="15">
        <v>9</v>
      </c>
      <c r="B33" s="15" t="s">
        <v>128</v>
      </c>
      <c r="C33" s="16" t="s">
        <v>129</v>
      </c>
      <c r="D33" s="15" t="s">
        <v>115</v>
      </c>
      <c r="E33" s="15">
        <v>70.24</v>
      </c>
      <c r="F33" s="18">
        <f t="shared" si="2"/>
        <v>8.180232</v>
      </c>
      <c r="G33" s="15">
        <v>2.5</v>
      </c>
      <c r="H33" s="15">
        <v>3.5</v>
      </c>
      <c r="I33" s="15"/>
      <c r="J33" s="15">
        <f>SUM(G33:I33)*J$4</f>
        <v>0.36</v>
      </c>
      <c r="K33" s="18">
        <f>SUM(G33:J33)*K$4</f>
        <v>0.5088</v>
      </c>
      <c r="L33" s="18">
        <f>SUM(G33:J33)*L$4</f>
        <v>0.636</v>
      </c>
      <c r="M33" s="18">
        <f>SUM(G33:L33)*M$4</f>
        <v>0.675432</v>
      </c>
      <c r="N33" s="18">
        <f t="shared" si="3"/>
        <v>574.57949568</v>
      </c>
      <c r="O33" s="15" t="s">
        <v>130</v>
      </c>
    </row>
    <row r="34" ht="33.75" spans="1:15">
      <c r="A34" s="15">
        <v>10</v>
      </c>
      <c r="B34" s="15" t="s">
        <v>131</v>
      </c>
      <c r="C34" s="16" t="s">
        <v>133</v>
      </c>
      <c r="D34" s="15" t="s">
        <v>115</v>
      </c>
      <c r="E34" s="15">
        <v>32.76</v>
      </c>
      <c r="F34" s="18">
        <f t="shared" si="2"/>
        <v>3.1357556</v>
      </c>
      <c r="G34" s="15">
        <v>0.8</v>
      </c>
      <c r="H34" s="15">
        <v>1.5</v>
      </c>
      <c r="I34" s="15"/>
      <c r="J34" s="15">
        <f>SUM(G34:I34)*J$4</f>
        <v>0.138</v>
      </c>
      <c r="K34" s="18">
        <f>SUM(G34:J34)*K$4</f>
        <v>0.19504</v>
      </c>
      <c r="L34" s="18">
        <f>SUM(G34:J34)*L$4</f>
        <v>0.2438</v>
      </c>
      <c r="M34" s="18">
        <f>SUM(G34:L34)*M$4</f>
        <v>0.2589156</v>
      </c>
      <c r="N34" s="18">
        <f t="shared" si="3"/>
        <v>102.727353456</v>
      </c>
      <c r="O34" s="15" t="s">
        <v>130</v>
      </c>
    </row>
    <row r="35" ht="33.75" spans="1:15">
      <c r="A35" s="15">
        <v>11</v>
      </c>
      <c r="B35" s="15" t="s">
        <v>131</v>
      </c>
      <c r="C35" s="16" t="s">
        <v>134</v>
      </c>
      <c r="D35" s="15" t="s">
        <v>115</v>
      </c>
      <c r="E35" s="15">
        <v>35.52</v>
      </c>
      <c r="F35" s="18">
        <f t="shared" si="2"/>
        <v>3.8174416</v>
      </c>
      <c r="G35" s="15">
        <v>0.8</v>
      </c>
      <c r="H35" s="15">
        <v>2</v>
      </c>
      <c r="I35" s="15"/>
      <c r="J35" s="15">
        <f>SUM(G35:I35)*J$4</f>
        <v>0.168</v>
      </c>
      <c r="K35" s="18">
        <f>SUM(G35:J35)*K$4</f>
        <v>0.23744</v>
      </c>
      <c r="L35" s="18">
        <f>SUM(G35:J35)*L$4</f>
        <v>0.2968</v>
      </c>
      <c r="M35" s="18">
        <f>SUM(G35:L35)*M$4</f>
        <v>0.3152016</v>
      </c>
      <c r="N35" s="18">
        <f t="shared" si="3"/>
        <v>135.595525632</v>
      </c>
      <c r="O35" s="15" t="s">
        <v>130</v>
      </c>
    </row>
    <row r="36" ht="33.75" spans="1:15">
      <c r="A36" s="15">
        <v>12</v>
      </c>
      <c r="B36" s="15" t="s">
        <v>131</v>
      </c>
      <c r="C36" s="16" t="s">
        <v>132</v>
      </c>
      <c r="D36" s="15" t="s">
        <v>115</v>
      </c>
      <c r="E36" s="15">
        <v>142.44</v>
      </c>
      <c r="F36" s="18">
        <f t="shared" si="2"/>
        <v>4.4991276</v>
      </c>
      <c r="G36" s="15">
        <v>0.8</v>
      </c>
      <c r="H36" s="15">
        <v>2.5</v>
      </c>
      <c r="I36" s="15"/>
      <c r="J36" s="15">
        <f>SUM(G36:I36)*J$4</f>
        <v>0.198</v>
      </c>
      <c r="K36" s="18">
        <f>SUM(G36:J36)*K$4</f>
        <v>0.27984</v>
      </c>
      <c r="L36" s="18">
        <f>SUM(G36:J36)*L$4</f>
        <v>0.3498</v>
      </c>
      <c r="M36" s="18">
        <f>SUM(G36:L36)*M$4</f>
        <v>0.3714876</v>
      </c>
      <c r="N36" s="18">
        <f t="shared" si="3"/>
        <v>640.855735344</v>
      </c>
      <c r="O36" s="15" t="s">
        <v>130</v>
      </c>
    </row>
    <row r="37" ht="33" customHeight="1" spans="1:15">
      <c r="A37" s="15">
        <v>13</v>
      </c>
      <c r="B37" s="15" t="s">
        <v>95</v>
      </c>
      <c r="C37" s="22"/>
      <c r="D37" s="15"/>
      <c r="E37" s="15"/>
      <c r="F37" s="15"/>
      <c r="G37" s="15"/>
      <c r="H37" s="15"/>
      <c r="I37" s="15"/>
      <c r="J37" s="15"/>
      <c r="K37" s="18"/>
      <c r="L37" s="18"/>
      <c r="M37" s="18"/>
      <c r="N37" s="31">
        <f>SUM(N25:N36)</f>
        <v>9609.449414112</v>
      </c>
      <c r="O37" s="15"/>
    </row>
    <row r="38" s="1" customFormat="1" ht="24" customHeight="1" spans="1:15">
      <c r="A38" s="23"/>
      <c r="B38" s="24" t="s">
        <v>9</v>
      </c>
      <c r="C38" s="25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32">
        <f>+N37+N23</f>
        <v>16918.6229069748</v>
      </c>
      <c r="O38" s="23"/>
    </row>
    <row r="39" ht="48" customHeight="1" spans="1:15">
      <c r="A39" s="26" t="s">
        <v>103</v>
      </c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33"/>
    </row>
  </sheetData>
  <mergeCells count="17">
    <mergeCell ref="A1:O1"/>
    <mergeCell ref="G2:M2"/>
    <mergeCell ref="B5:C5"/>
    <mergeCell ref="B24:C24"/>
    <mergeCell ref="B38:C38"/>
    <mergeCell ref="A39:O39"/>
    <mergeCell ref="A2:A4"/>
    <mergeCell ref="B2:B4"/>
    <mergeCell ref="C2:C4"/>
    <mergeCell ref="D2:D4"/>
    <mergeCell ref="E2:E4"/>
    <mergeCell ref="F2:F4"/>
    <mergeCell ref="G3:G4"/>
    <mergeCell ref="H3:H4"/>
    <mergeCell ref="I3:I4"/>
    <mergeCell ref="N2:N4"/>
    <mergeCell ref="O2:O4"/>
  </mergeCells>
  <pageMargins left="0.196527777777778" right="0.0388888888888889" top="0.236111111111111" bottom="0.432638888888889" header="0.5" footer="0.314583333333333"/>
  <pageSetup paperSize="9" scale="8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装饰-土建部分</vt:lpstr>
      <vt:lpstr>装修-安装部分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小楼听雨T^T</cp:lastModifiedBy>
  <dcterms:created xsi:type="dcterms:W3CDTF">2021-06-01T03:23:00Z</dcterms:created>
  <dcterms:modified xsi:type="dcterms:W3CDTF">2021-08-02T10:02:47Z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E8A27C3A1F06498AA8F013BFD6FB51E4</vt:lpwstr>
  </property>
  <property fmtid="{D5CDD505-2E9C-101B-9397-08002B2CF9AE}" pid="3" name="KSOProductBuildVer">
    <vt:lpwstr>2052-11.1.0.10667</vt:lpwstr>
  </property>
</Properties>
</file>