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11760"/>
  </bookViews>
  <sheets>
    <sheet name="装配式构件工程量清单" sheetId="8" r:id="rId1"/>
  </sheets>
  <definedNames>
    <definedName name="_xlnm.Print_Area" localSheetId="0">装配式构件工程量清单!$A$1:$R$31</definedName>
  </definedNames>
  <calcPr calcId="125725"/>
</workbook>
</file>

<file path=xl/calcChain.xml><?xml version="1.0" encoding="utf-8"?>
<calcChain xmlns="http://schemas.openxmlformats.org/spreadsheetml/2006/main">
  <c r="J29" i="8"/>
  <c r="L29" s="1"/>
  <c r="F29"/>
  <c r="L28"/>
  <c r="I27"/>
  <c r="H27"/>
  <c r="G27"/>
  <c r="F27"/>
  <c r="J27" s="1"/>
  <c r="L27" s="1"/>
  <c r="E27"/>
  <c r="J26"/>
  <c r="L26" s="1"/>
  <c r="J25"/>
  <c r="L25" s="1"/>
  <c r="J24"/>
  <c r="L24" s="1"/>
  <c r="J23"/>
  <c r="L23" s="1"/>
  <c r="J22"/>
  <c r="L22" s="1"/>
  <c r="I21"/>
  <c r="H21"/>
  <c r="G21"/>
  <c r="F21"/>
  <c r="E21"/>
  <c r="J21" s="1"/>
  <c r="L21" s="1"/>
  <c r="I20"/>
  <c r="H20"/>
  <c r="G20"/>
  <c r="F20"/>
  <c r="J20" s="1"/>
  <c r="L20" s="1"/>
  <c r="E20"/>
  <c r="J19"/>
  <c r="L19" s="1"/>
  <c r="L18"/>
  <c r="J18"/>
  <c r="J17"/>
  <c r="L17" s="1"/>
  <c r="J16"/>
  <c r="L16" s="1"/>
  <c r="I15"/>
  <c r="H15"/>
  <c r="G15"/>
  <c r="F15"/>
  <c r="J15" s="1"/>
  <c r="L15" s="1"/>
  <c r="E15"/>
  <c r="Q12"/>
  <c r="N12"/>
  <c r="R12" s="1"/>
  <c r="J12"/>
  <c r="R11"/>
  <c r="Q11"/>
  <c r="N11"/>
  <c r="K11"/>
  <c r="J11"/>
  <c r="Q8"/>
  <c r="R8" s="1"/>
  <c r="J8"/>
  <c r="R7"/>
  <c r="Q7"/>
  <c r="I7"/>
  <c r="H7"/>
  <c r="E7"/>
  <c r="J7" s="1"/>
  <c r="Q6"/>
  <c r="J6"/>
  <c r="F6"/>
  <c r="Q5"/>
  <c r="R5" s="1"/>
  <c r="K5" s="1"/>
  <c r="J5"/>
  <c r="L12" l="1"/>
  <c r="L11"/>
  <c r="K12"/>
  <c r="K7"/>
  <c r="L7" s="1"/>
  <c r="L5"/>
  <c r="R6"/>
  <c r="K6" s="1"/>
  <c r="L6" s="1"/>
  <c r="L9" s="1"/>
  <c r="L32" s="1"/>
  <c r="L30"/>
  <c r="L33"/>
  <c r="L34" s="1"/>
  <c r="K8"/>
  <c r="L8" s="1"/>
  <c r="L13" l="1"/>
</calcChain>
</file>

<file path=xl/sharedStrings.xml><?xml version="1.0" encoding="utf-8"?>
<sst xmlns="http://schemas.openxmlformats.org/spreadsheetml/2006/main" count="88" uniqueCount="67">
  <si>
    <t>序号</t>
  </si>
  <si>
    <t>名称</t>
  </si>
  <si>
    <t>工作内容</t>
  </si>
  <si>
    <t>单位</t>
  </si>
  <si>
    <t>工程量</t>
  </si>
  <si>
    <t>工程量小计</t>
  </si>
  <si>
    <t xml:space="preserve">含税综合单价
</t>
  </si>
  <si>
    <t>含税合价（元）</t>
  </si>
  <si>
    <t>综合单价分析表</t>
  </si>
  <si>
    <t>施工人工、机具
①</t>
  </si>
  <si>
    <t>主材
（不含税）
②</t>
  </si>
  <si>
    <t>主材损耗率
③</t>
  </si>
  <si>
    <t>施工辅材
④</t>
  </si>
  <si>
    <t>规费、管理费、利润
⑤=（①+④）×费率%</t>
  </si>
  <si>
    <t>税金
⑥=（①+②*（1+③）+④+⑤）*费率%</t>
  </si>
  <si>
    <t>一</t>
  </si>
  <si>
    <t>装配式PC构件工程</t>
  </si>
  <si>
    <t>PCJQ-预制剪力墙</t>
  </si>
  <si>
    <t>1.钢筋混凝土（C30）;含钢量66.21kg/m3
2.金属件/埋件/钢筋（注浆套筒、注浆管）；
3.预埋线盒、线管；
4.其他材料费（辅材费用）；
5.制作、安装、模具、支撑、蒸养费等费用；
6.包装、运输费；
7.具体做法详见图纸</t>
  </si>
  <si>
    <t>m³</t>
  </si>
  <si>
    <t>PCLT-预制楼梯</t>
  </si>
  <si>
    <t>1.钢筋混凝土（C30）;含钢量107.91kg/m3
2.金属件/埋件/钢筋；
3.其他材料费（辅材费用）；
4.制作、安装、模具、支撑、蒸养费等费用；
5.包装、运输费；
6.具体做法详见图纸</t>
  </si>
  <si>
    <t>PCB-预制叠合板</t>
  </si>
  <si>
    <t>1.钢筋混凝土（C30）;含钢量145.65kg/m3
2.桁架钢筋于楼板；
3.金属件/埋件/钢筋；
4.预埋线盒、线管；
5.其他材料费（辅材费用）；
6.制作、安装、模具、支撑、蒸养费等费用；
7.包装、运输费；
8.具体做法详见图纸</t>
  </si>
  <si>
    <t>PCB-空调板</t>
  </si>
  <si>
    <t>1.钢筋混凝土（C30）;含钢量64.09kg/m3
2.桁架钢筋于楼板；
3.金属件/埋件/钢筋；
4.其他材料费（辅材费用）；
5.制作、安装、模具、支撑、蒸养费等费用；
6.包装、运输费；
7.具体做法详见图纸</t>
  </si>
  <si>
    <t>m3</t>
  </si>
  <si>
    <t>合计</t>
  </si>
  <si>
    <t>二</t>
  </si>
  <si>
    <t>装配式ALC构件工程</t>
  </si>
  <si>
    <t>ACL-蒸压轻质加气混凝土隔墙板</t>
  </si>
  <si>
    <t>1.100宽蒸压轻质加气混凝土隔墙板；
2.金属件/埋件/钢筋（注浆套筒、注浆管、吊具、线盒、PVC线管等）；
3.其他材料费（辅材费用）；
4.制作、安装、模具、支撑、蒸养费等费用；
5.包装、运输费；
6.具体做法详见图纸</t>
  </si>
  <si>
    <t>m2</t>
  </si>
  <si>
    <t>1.200宽蒸压轻质加气混凝土隔墙板；
2.金属件/埋件/钢筋（注浆套筒、注浆管、吊具、线盒、PVC线管等）；
3.其他材料费（辅材费用）；
4.制作、安装、模具、支撑、蒸养费等费用；
5.包装、运输费；
7.具体做法详见图纸</t>
  </si>
  <si>
    <t>三</t>
  </si>
  <si>
    <t>劳务补偿增加费</t>
  </si>
  <si>
    <t>工期延长塔吊租赁增加费</t>
  </si>
  <si>
    <t>台*月</t>
  </si>
  <si>
    <t>型号增大塔吊租赁增加费</t>
  </si>
  <si>
    <t>型号增大进出场增加费</t>
  </si>
  <si>
    <t>台*次</t>
  </si>
  <si>
    <t>工期延长施工电梯增加费</t>
  </si>
  <si>
    <t>工期延长增加综合脚手架及垂直运输费</t>
  </si>
  <si>
    <t>元/m2</t>
  </si>
  <si>
    <t>装配式构件增加安全文明费</t>
  </si>
  <si>
    <t>型号增大塔吊电费增加费</t>
  </si>
  <si>
    <t>工期延长塔吊电费增加费</t>
  </si>
  <si>
    <t>装配式构件到现场卸车堆放增加费</t>
  </si>
  <si>
    <t>装配式构件堆放场地成本增加</t>
  </si>
  <si>
    <t>装配式构件环道施工道路增加费</t>
  </si>
  <si>
    <t>工期延长模板支撑材料费用增加</t>
  </si>
  <si>
    <t>工期延长管理成本增加（延长3个月共计人员工资等）</t>
  </si>
  <si>
    <t>人</t>
  </si>
  <si>
    <t>装配式构件楼梯成品保护</t>
  </si>
  <si>
    <t>四</t>
  </si>
  <si>
    <t>一+二+三合计</t>
  </si>
  <si>
    <t>元</t>
  </si>
  <si>
    <t>合计单方</t>
  </si>
  <si>
    <t>一+二合计</t>
  </si>
  <si>
    <t>单方指标</t>
  </si>
  <si>
    <t>装配式构件工程量清单</t>
    <phoneticPr fontId="11" type="noConversion"/>
  </si>
  <si>
    <t>施工措施补偿费用（含税）</t>
    <phoneticPr fontId="11" type="noConversion"/>
  </si>
  <si>
    <t>12#楼</t>
    <phoneticPr fontId="11" type="noConversion"/>
  </si>
  <si>
    <t>16#楼</t>
    <phoneticPr fontId="11" type="noConversion"/>
  </si>
  <si>
    <t>17#楼</t>
    <phoneticPr fontId="11" type="noConversion"/>
  </si>
  <si>
    <t>18#楼</t>
    <phoneticPr fontId="11" type="noConversion"/>
  </si>
  <si>
    <t>19#楼</t>
    <phoneticPr fontId="1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</si>
</sst>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#,##0.000_ "/>
  </numFmts>
  <fonts count="13">
    <font>
      <sz val="11"/>
      <color theme="1"/>
      <name val="宋体"/>
      <charset val="134"/>
      <scheme val="minor"/>
    </font>
    <font>
      <sz val="12"/>
      <name val="Times New Roman"/>
      <family val="1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176" fontId="1" fillId="0" borderId="0" xfId="2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0" fontId="7" fillId="0" borderId="4" xfId="0" applyNumberFormat="1" applyFont="1" applyFill="1" applyBorder="1" applyAlignment="1">
      <alignment horizontal="center" vertical="center" wrapText="1"/>
    </xf>
    <xf numFmtId="10" fontId="7" fillId="0" borderId="4" xfId="1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0" fontId="5" fillId="0" borderId="1" xfId="1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0" fontId="5" fillId="0" borderId="2" xfId="1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9" fontId="4" fillId="0" borderId="4" xfId="2" applyNumberFormat="1" applyFont="1" applyFill="1" applyBorder="1" applyAlignment="1">
      <alignment horizontal="center" vertical="center" wrapText="1"/>
    </xf>
    <xf numFmtId="9" fontId="4" fillId="0" borderId="1" xfId="2" applyNumberFormat="1" applyFont="1" applyFill="1" applyBorder="1" applyAlignment="1">
      <alignment horizontal="center" vertical="center" wrapText="1"/>
    </xf>
    <xf numFmtId="177" fontId="0" fillId="0" borderId="0" xfId="0" applyNumberFormat="1" applyFill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177" fontId="2" fillId="2" borderId="0" xfId="0" applyNumberFormat="1" applyFont="1" applyFill="1" applyAlignment="1">
      <alignment horizontal="center" vertical="center" wrapText="1"/>
    </xf>
    <xf numFmtId="177" fontId="0" fillId="0" borderId="0" xfId="0" applyNumberFormat="1" applyFill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left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3">
    <cellStyle name="百分比" xfId="1" builtinId="5"/>
    <cellStyle name="常规" xfId="0" builtinId="0"/>
    <cellStyle name="常规 2" xfId="2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4"/>
  <sheetViews>
    <sheetView tabSelected="1" zoomScale="80" zoomScaleNormal="80" zoomScaleSheetLayoutView="86" workbookViewId="0">
      <pane ySplit="3" topLeftCell="A4" activePane="bottomLeft" state="frozen"/>
      <selection pane="bottomLeft" activeCell="L31" sqref="L31"/>
    </sheetView>
  </sheetViews>
  <sheetFormatPr defaultColWidth="9" defaultRowHeight="30" customHeight="1" outlineLevelRow="1"/>
  <cols>
    <col min="1" max="1" width="5.375" style="1" customWidth="1"/>
    <col min="2" max="2" width="11.625" style="1" customWidth="1"/>
    <col min="3" max="3" width="34.25" style="1" customWidth="1"/>
    <col min="4" max="4" width="8.75" style="1" customWidth="1"/>
    <col min="5" max="5" width="11" style="1" customWidth="1"/>
    <col min="6" max="6" width="10.5" style="1" customWidth="1"/>
    <col min="7" max="7" width="10.875" style="1" customWidth="1"/>
    <col min="8" max="8" width="11.25" style="1" customWidth="1"/>
    <col min="9" max="9" width="11.625" style="1" customWidth="1"/>
    <col min="10" max="10" width="12.125" style="1" customWidth="1"/>
    <col min="11" max="11" width="12.875" style="1" customWidth="1"/>
    <col min="12" max="12" width="15.25" style="1" customWidth="1"/>
    <col min="13" max="13" width="12.875" style="1" customWidth="1"/>
    <col min="14" max="14" width="13.625" style="1" customWidth="1"/>
    <col min="15" max="15" width="9.25" style="1" customWidth="1"/>
    <col min="16" max="16" width="12.5" style="1" customWidth="1"/>
    <col min="17" max="17" width="14" style="1" customWidth="1"/>
    <col min="18" max="18" width="17.625" style="1" customWidth="1"/>
    <col min="19" max="19" width="17.25" style="1" customWidth="1"/>
    <col min="20" max="16384" width="9" style="1"/>
  </cols>
  <sheetData>
    <row r="1" spans="1:19" ht="30" customHeight="1">
      <c r="A1" s="47" t="s">
        <v>60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9" s="2" customFormat="1" ht="29.45" customHeight="1">
      <c r="A2" s="48" t="s">
        <v>0</v>
      </c>
      <c r="B2" s="48" t="s">
        <v>1</v>
      </c>
      <c r="C2" s="48" t="s">
        <v>2</v>
      </c>
      <c r="D2" s="72" t="s">
        <v>3</v>
      </c>
      <c r="E2" s="48" t="s">
        <v>4</v>
      </c>
      <c r="F2" s="48"/>
      <c r="G2" s="48"/>
      <c r="H2" s="48"/>
      <c r="I2" s="48"/>
      <c r="J2" s="48" t="s">
        <v>5</v>
      </c>
      <c r="K2" s="48" t="s">
        <v>6</v>
      </c>
      <c r="L2" s="70" t="s">
        <v>7</v>
      </c>
      <c r="M2" s="48" t="s">
        <v>8</v>
      </c>
      <c r="N2" s="48"/>
      <c r="O2" s="48"/>
      <c r="P2" s="48"/>
      <c r="Q2" s="48"/>
      <c r="R2" s="48"/>
    </row>
    <row r="3" spans="1:19" s="2" customFormat="1" ht="59.1" customHeight="1">
      <c r="A3" s="48"/>
      <c r="B3" s="48"/>
      <c r="C3" s="48"/>
      <c r="D3" s="73"/>
      <c r="E3" s="74" t="s">
        <v>62</v>
      </c>
      <c r="F3" s="74" t="s">
        <v>63</v>
      </c>
      <c r="G3" s="74" t="s">
        <v>64</v>
      </c>
      <c r="H3" s="74" t="s">
        <v>65</v>
      </c>
      <c r="I3" s="74" t="s">
        <v>66</v>
      </c>
      <c r="J3" s="48"/>
      <c r="K3" s="48"/>
      <c r="L3" s="71"/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</row>
    <row r="4" spans="1:19" s="2" customFormat="1" ht="33.950000000000003" customHeight="1">
      <c r="A4" s="5" t="s">
        <v>15</v>
      </c>
      <c r="B4" s="49" t="s">
        <v>16</v>
      </c>
      <c r="C4" s="50"/>
      <c r="D4" s="7"/>
      <c r="E4" s="8"/>
      <c r="F4" s="8"/>
      <c r="G4" s="8"/>
      <c r="H4" s="8"/>
      <c r="I4" s="8"/>
      <c r="J4" s="5"/>
      <c r="K4" s="24"/>
      <c r="L4" s="25"/>
      <c r="M4" s="25"/>
      <c r="N4" s="25"/>
      <c r="O4" s="25"/>
      <c r="P4" s="25"/>
      <c r="Q4" s="40">
        <v>0.3</v>
      </c>
      <c r="R4" s="41">
        <v>0.09</v>
      </c>
    </row>
    <row r="5" spans="1:19" ht="137.1" customHeight="1" outlineLevel="1">
      <c r="A5" s="8">
        <v>1</v>
      </c>
      <c r="B5" s="8" t="s">
        <v>17</v>
      </c>
      <c r="C5" s="9" t="s">
        <v>18</v>
      </c>
      <c r="D5" s="8" t="s">
        <v>19</v>
      </c>
      <c r="E5" s="10">
        <v>295.3</v>
      </c>
      <c r="F5" s="10">
        <v>395.43</v>
      </c>
      <c r="G5" s="10">
        <v>266.82</v>
      </c>
      <c r="H5" s="10">
        <v>298.39999999999998</v>
      </c>
      <c r="I5" s="10">
        <v>298.39999999999998</v>
      </c>
      <c r="J5" s="20">
        <f>E5+F5+G5+H5+I5</f>
        <v>1554.35</v>
      </c>
      <c r="K5" s="26">
        <f>(M5+N5*(1+O5)+P5+Q5+R5)</f>
        <v>3982.5659411504362</v>
      </c>
      <c r="L5" s="26">
        <f>J5*K5</f>
        <v>6190301.3706271797</v>
      </c>
      <c r="M5" s="24">
        <v>350</v>
      </c>
      <c r="N5" s="10">
        <v>3066.39823008849</v>
      </c>
      <c r="O5" s="27">
        <v>5.0000000000000001E-3</v>
      </c>
      <c r="P5" s="26">
        <v>90</v>
      </c>
      <c r="Q5" s="24">
        <f>(M5+P5)*$Q$4</f>
        <v>132</v>
      </c>
      <c r="R5" s="20">
        <f>(M5+N5*(1+O5)+P5+Q5)*$R$4</f>
        <v>328.83571991150387</v>
      </c>
    </row>
    <row r="6" spans="1:19" ht="137.1" customHeight="1" outlineLevel="1">
      <c r="A6" s="8">
        <v>2</v>
      </c>
      <c r="B6" s="8" t="s">
        <v>20</v>
      </c>
      <c r="C6" s="9" t="s">
        <v>21</v>
      </c>
      <c r="D6" s="8" t="s">
        <v>19</v>
      </c>
      <c r="E6" s="10">
        <v>31.68</v>
      </c>
      <c r="F6" s="10">
        <f>0.72*42</f>
        <v>30.24</v>
      </c>
      <c r="G6" s="10">
        <v>34.56</v>
      </c>
      <c r="H6" s="10">
        <v>34.56</v>
      </c>
      <c r="I6" s="10">
        <v>34.56</v>
      </c>
      <c r="J6" s="20">
        <f t="shared" ref="J6:J12" si="0">E6+F6+G6+H6+I6</f>
        <v>165.60000000000002</v>
      </c>
      <c r="K6" s="26">
        <f t="shared" ref="K6:K12" si="1">(M6+N6*(1+O6)+P6+Q6+R6)</f>
        <v>3893.4806511061965</v>
      </c>
      <c r="L6" s="26">
        <f t="shared" ref="L6:L12" si="2">J6*K6</f>
        <v>644760.39582318626</v>
      </c>
      <c r="M6" s="24">
        <v>350</v>
      </c>
      <c r="N6" s="10">
        <v>2985.0752212389398</v>
      </c>
      <c r="O6" s="27">
        <v>5.0000000000000001E-3</v>
      </c>
      <c r="P6" s="26">
        <v>90</v>
      </c>
      <c r="Q6" s="24">
        <f>(M6+P6)*$Q$4</f>
        <v>132</v>
      </c>
      <c r="R6" s="20">
        <f>(M6+N6*(1+O6)+P6+Q6)*$R$4</f>
        <v>321.48005376106209</v>
      </c>
    </row>
    <row r="7" spans="1:19" ht="137.1" customHeight="1" outlineLevel="1">
      <c r="A7" s="8">
        <v>3</v>
      </c>
      <c r="B7" s="8" t="s">
        <v>22</v>
      </c>
      <c r="C7" s="9" t="s">
        <v>23</v>
      </c>
      <c r="D7" s="8" t="s">
        <v>19</v>
      </c>
      <c r="E7" s="10">
        <f>278.09</f>
        <v>278.08999999999997</v>
      </c>
      <c r="F7" s="10">
        <v>325.875</v>
      </c>
      <c r="G7" s="10">
        <v>247.7</v>
      </c>
      <c r="H7" s="10">
        <f>278.4</f>
        <v>278.39999999999998</v>
      </c>
      <c r="I7" s="10">
        <f>278.4</f>
        <v>278.39999999999998</v>
      </c>
      <c r="J7" s="20">
        <f t="shared" si="0"/>
        <v>1408.4650000000001</v>
      </c>
      <c r="K7" s="26">
        <f t="shared" si="1"/>
        <v>3949.2904356194626</v>
      </c>
      <c r="L7" s="26">
        <f t="shared" si="2"/>
        <v>5562437.3534047669</v>
      </c>
      <c r="M7" s="24">
        <v>350</v>
      </c>
      <c r="N7" s="10">
        <v>3036.0221238938002</v>
      </c>
      <c r="O7" s="28">
        <v>5.0000000000000001E-3</v>
      </c>
      <c r="P7" s="26">
        <v>90</v>
      </c>
      <c r="Q7" s="24">
        <f>(M7+P7)*$Q$4</f>
        <v>132</v>
      </c>
      <c r="R7" s="20">
        <f>(M7+N7*(1+O7)+P7+Q7)*$R$4</f>
        <v>326.08820110619416</v>
      </c>
    </row>
    <row r="8" spans="1:19" ht="137.1" customHeight="1" outlineLevel="1">
      <c r="A8" s="8">
        <v>4</v>
      </c>
      <c r="B8" s="8" t="s">
        <v>24</v>
      </c>
      <c r="C8" s="9" t="s">
        <v>25</v>
      </c>
      <c r="D8" s="8" t="s">
        <v>26</v>
      </c>
      <c r="E8" s="10">
        <v>5.8319999999999999</v>
      </c>
      <c r="F8" s="10">
        <v>14.628</v>
      </c>
      <c r="G8" s="10">
        <v>10.92</v>
      </c>
      <c r="H8" s="10">
        <v>5.8319999999999999</v>
      </c>
      <c r="I8" s="10">
        <v>5.8319999999999999</v>
      </c>
      <c r="J8" s="20">
        <f t="shared" si="0"/>
        <v>43.044000000000004</v>
      </c>
      <c r="K8" s="26">
        <f t="shared" si="1"/>
        <v>3917.7938245575278</v>
      </c>
      <c r="L8" s="26">
        <f t="shared" si="2"/>
        <v>168637.51738425426</v>
      </c>
      <c r="M8" s="24">
        <v>350</v>
      </c>
      <c r="N8" s="10">
        <v>3007.2699115044302</v>
      </c>
      <c r="O8" s="28">
        <v>5.0000000000000001E-3</v>
      </c>
      <c r="P8" s="26">
        <v>90</v>
      </c>
      <c r="Q8" s="24">
        <f>(M8+P8)*$Q$4</f>
        <v>132</v>
      </c>
      <c r="R8" s="20">
        <f>(M8+N8*(1+O8)+P8+Q8)*$R$4</f>
        <v>323.48756349557567</v>
      </c>
      <c r="S8" s="42"/>
    </row>
    <row r="9" spans="1:19" s="3" customFormat="1" ht="45" customHeight="1">
      <c r="A9" s="11">
        <v>5</v>
      </c>
      <c r="B9" s="51" t="s">
        <v>27</v>
      </c>
      <c r="C9" s="52"/>
      <c r="D9" s="11"/>
      <c r="E9" s="12"/>
      <c r="F9" s="12"/>
      <c r="G9" s="12"/>
      <c r="H9" s="12"/>
      <c r="I9" s="12"/>
      <c r="J9" s="29"/>
      <c r="K9" s="29"/>
      <c r="L9" s="29">
        <f>SUM(L5:L8)</f>
        <v>12566136.637239385</v>
      </c>
      <c r="M9" s="30"/>
      <c r="N9" s="31"/>
      <c r="O9" s="31"/>
      <c r="P9" s="31"/>
      <c r="Q9" s="31"/>
      <c r="R9" s="43"/>
      <c r="S9" s="44"/>
    </row>
    <row r="10" spans="1:19" s="4" customFormat="1" ht="45" customHeight="1">
      <c r="A10" s="13" t="s">
        <v>28</v>
      </c>
      <c r="B10" s="49" t="s">
        <v>29</v>
      </c>
      <c r="C10" s="50"/>
      <c r="D10" s="13"/>
      <c r="E10" s="14"/>
      <c r="F10" s="14"/>
      <c r="G10" s="14"/>
      <c r="H10" s="14"/>
      <c r="I10" s="14"/>
      <c r="J10" s="32"/>
      <c r="K10" s="33"/>
      <c r="L10" s="33"/>
      <c r="M10" s="53"/>
      <c r="N10" s="54"/>
      <c r="O10" s="54"/>
      <c r="P10" s="54"/>
      <c r="Q10" s="54"/>
      <c r="R10" s="55"/>
      <c r="S10" s="45"/>
    </row>
    <row r="11" spans="1:19" s="4" customFormat="1" ht="107.1" customHeight="1" outlineLevel="1">
      <c r="A11" s="15">
        <v>1</v>
      </c>
      <c r="B11" s="8" t="s">
        <v>30</v>
      </c>
      <c r="C11" s="9" t="s">
        <v>31</v>
      </c>
      <c r="D11" s="8" t="s">
        <v>32</v>
      </c>
      <c r="E11" s="8">
        <v>863.96</v>
      </c>
      <c r="F11" s="16">
        <v>1228.79</v>
      </c>
      <c r="G11" s="16">
        <v>760.02</v>
      </c>
      <c r="H11" s="8">
        <v>863.96</v>
      </c>
      <c r="I11" s="8">
        <v>863.96</v>
      </c>
      <c r="J11" s="20">
        <f t="shared" si="0"/>
        <v>4580.6900000000005</v>
      </c>
      <c r="K11" s="26">
        <f t="shared" si="1"/>
        <v>196.40256637168142</v>
      </c>
      <c r="L11" s="26">
        <f t="shared" si="2"/>
        <v>899659.27175309742</v>
      </c>
      <c r="M11" s="10">
        <v>80</v>
      </c>
      <c r="N11" s="10">
        <f>70/1.13</f>
        <v>61.946902654867266</v>
      </c>
      <c r="O11" s="34">
        <v>0.02</v>
      </c>
      <c r="P11" s="10">
        <v>10</v>
      </c>
      <c r="Q11" s="24">
        <f>(M11+P11)*$Q$4</f>
        <v>27</v>
      </c>
      <c r="R11" s="20">
        <f>(M11+N11*(1+O11)+P11+Q11)*$R$4</f>
        <v>16.216725663716815</v>
      </c>
      <c r="S11" s="45"/>
    </row>
    <row r="12" spans="1:19" s="4" customFormat="1" ht="107.1" customHeight="1" outlineLevel="1">
      <c r="A12" s="15">
        <v>2</v>
      </c>
      <c r="B12" s="6" t="s">
        <v>30</v>
      </c>
      <c r="C12" s="17" t="s">
        <v>33</v>
      </c>
      <c r="D12" s="6" t="s">
        <v>32</v>
      </c>
      <c r="E12" s="6">
        <v>1259.9000000000001</v>
      </c>
      <c r="F12" s="18">
        <v>1771.94</v>
      </c>
      <c r="G12" s="18">
        <v>1148.79</v>
      </c>
      <c r="H12" s="6">
        <v>1259.9000000000001</v>
      </c>
      <c r="I12" s="6">
        <v>1259.9000000000001</v>
      </c>
      <c r="J12" s="20">
        <f t="shared" si="0"/>
        <v>6700.43</v>
      </c>
      <c r="K12" s="26">
        <f t="shared" si="1"/>
        <v>307.78513274336285</v>
      </c>
      <c r="L12" s="26">
        <f t="shared" si="2"/>
        <v>2062292.7369876108</v>
      </c>
      <c r="M12" s="35">
        <v>110</v>
      </c>
      <c r="N12" s="36">
        <f>140/1.13</f>
        <v>123.89380530973453</v>
      </c>
      <c r="O12" s="37">
        <v>0.02</v>
      </c>
      <c r="P12" s="35">
        <v>10</v>
      </c>
      <c r="Q12" s="24">
        <f>(M12+P12)*$Q$4</f>
        <v>36</v>
      </c>
      <c r="R12" s="20">
        <f>(M12+N12*(1+O12)+P12+Q12)*$R$4</f>
        <v>25.413451327433631</v>
      </c>
      <c r="S12" s="45"/>
    </row>
    <row r="13" spans="1:19" s="3" customFormat="1" ht="45" customHeight="1">
      <c r="A13" s="11">
        <v>3</v>
      </c>
      <c r="B13" s="51" t="s">
        <v>27</v>
      </c>
      <c r="C13" s="52"/>
      <c r="D13" s="11"/>
      <c r="E13" s="12"/>
      <c r="F13" s="12"/>
      <c r="G13" s="12"/>
      <c r="H13" s="12"/>
      <c r="I13" s="12"/>
      <c r="J13" s="29"/>
      <c r="K13" s="29"/>
      <c r="L13" s="29">
        <f>SUM(L11:L12)</f>
        <v>2961952.0087407082</v>
      </c>
      <c r="M13" s="30"/>
      <c r="N13" s="31"/>
      <c r="O13" s="31"/>
      <c r="P13" s="31"/>
      <c r="Q13" s="31"/>
      <c r="R13" s="43"/>
      <c r="S13" s="44"/>
    </row>
    <row r="14" spans="1:19" ht="27.95" customHeight="1">
      <c r="A14" s="19" t="s">
        <v>34</v>
      </c>
      <c r="B14" s="56" t="s">
        <v>61</v>
      </c>
      <c r="C14" s="57"/>
      <c r="D14" s="8"/>
      <c r="E14" s="10"/>
      <c r="F14" s="20"/>
      <c r="G14" s="20"/>
      <c r="H14" s="10"/>
      <c r="I14" s="10"/>
      <c r="J14" s="20"/>
      <c r="K14" s="20"/>
      <c r="L14" s="20"/>
      <c r="M14" s="58"/>
      <c r="N14" s="59"/>
      <c r="O14" s="59"/>
      <c r="P14" s="59"/>
      <c r="Q14" s="59"/>
      <c r="R14" s="60"/>
      <c r="S14" s="42"/>
    </row>
    <row r="15" spans="1:19" ht="45" customHeight="1" outlineLevel="1">
      <c r="A15" s="8">
        <v>1</v>
      </c>
      <c r="B15" s="61" t="s">
        <v>35</v>
      </c>
      <c r="C15" s="62"/>
      <c r="D15" s="8" t="s">
        <v>32</v>
      </c>
      <c r="E15" s="21">
        <f>6452.72</f>
        <v>6452.72</v>
      </c>
      <c r="F15" s="21">
        <f>7527.25</f>
        <v>7527.25</v>
      </c>
      <c r="G15" s="21">
        <f>5588.79</f>
        <v>5588.79</v>
      </c>
      <c r="H15" s="21">
        <f>6367.71</f>
        <v>6367.71</v>
      </c>
      <c r="I15" s="21">
        <f>6367.71</f>
        <v>6367.71</v>
      </c>
      <c r="J15" s="20">
        <f>SUM(E15:I15)</f>
        <v>32304.18</v>
      </c>
      <c r="K15" s="20">
        <v>48</v>
      </c>
      <c r="L15" s="20">
        <f t="shared" ref="L15:L29" si="3">J15*K15</f>
        <v>1550600.6400000001</v>
      </c>
      <c r="M15" s="63"/>
      <c r="N15" s="63"/>
      <c r="O15" s="63"/>
      <c r="P15" s="63"/>
      <c r="Q15" s="63"/>
      <c r="R15" s="63"/>
      <c r="S15" s="42"/>
    </row>
    <row r="16" spans="1:19" ht="51.95" customHeight="1" outlineLevel="1">
      <c r="A16" s="8">
        <v>2</v>
      </c>
      <c r="B16" s="64" t="s">
        <v>36</v>
      </c>
      <c r="C16" s="65"/>
      <c r="D16" s="8" t="s">
        <v>37</v>
      </c>
      <c r="E16" s="10">
        <v>3</v>
      </c>
      <c r="F16" s="10">
        <v>3</v>
      </c>
      <c r="G16" s="10">
        <v>3</v>
      </c>
      <c r="H16" s="10">
        <v>3</v>
      </c>
      <c r="I16" s="10">
        <v>3</v>
      </c>
      <c r="J16" s="20">
        <f t="shared" ref="J16:J29" si="4">SUM(E16:I16)</f>
        <v>15</v>
      </c>
      <c r="K16" s="20">
        <v>67580</v>
      </c>
      <c r="L16" s="20">
        <f t="shared" si="3"/>
        <v>1013700</v>
      </c>
      <c r="M16" s="62"/>
      <c r="N16" s="62"/>
      <c r="O16" s="62"/>
      <c r="P16" s="62"/>
      <c r="Q16" s="62"/>
      <c r="R16" s="62"/>
      <c r="S16" s="42"/>
    </row>
    <row r="17" spans="1:19" ht="45" customHeight="1" outlineLevel="1">
      <c r="A17" s="8">
        <v>3</v>
      </c>
      <c r="B17" s="64" t="s">
        <v>38</v>
      </c>
      <c r="C17" s="65"/>
      <c r="D17" s="8" t="s">
        <v>37</v>
      </c>
      <c r="E17" s="10">
        <v>6</v>
      </c>
      <c r="F17" s="10">
        <v>6</v>
      </c>
      <c r="G17" s="10">
        <v>6</v>
      </c>
      <c r="H17" s="10">
        <v>6</v>
      </c>
      <c r="I17" s="10">
        <v>6</v>
      </c>
      <c r="J17" s="20">
        <f t="shared" si="4"/>
        <v>30</v>
      </c>
      <c r="K17" s="20">
        <v>32700</v>
      </c>
      <c r="L17" s="20">
        <f t="shared" si="3"/>
        <v>981000</v>
      </c>
      <c r="M17" s="62"/>
      <c r="N17" s="62"/>
      <c r="O17" s="62"/>
      <c r="P17" s="62"/>
      <c r="Q17" s="62"/>
      <c r="R17" s="62"/>
      <c r="S17" s="42"/>
    </row>
    <row r="18" spans="1:19" ht="45" customHeight="1" outlineLevel="1">
      <c r="A18" s="8">
        <v>4</v>
      </c>
      <c r="B18" s="64" t="s">
        <v>39</v>
      </c>
      <c r="C18" s="66"/>
      <c r="D18" s="23" t="s">
        <v>40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20">
        <f t="shared" si="4"/>
        <v>5</v>
      </c>
      <c r="K18" s="20">
        <v>4000</v>
      </c>
      <c r="L18" s="20">
        <f t="shared" si="3"/>
        <v>20000</v>
      </c>
      <c r="M18" s="67"/>
      <c r="N18" s="68"/>
      <c r="O18" s="68"/>
      <c r="P18" s="68"/>
      <c r="Q18" s="68"/>
      <c r="R18" s="69"/>
      <c r="S18" s="42"/>
    </row>
    <row r="19" spans="1:19" ht="45" customHeight="1" outlineLevel="1">
      <c r="A19" s="8">
        <v>5</v>
      </c>
      <c r="B19" s="61" t="s">
        <v>41</v>
      </c>
      <c r="C19" s="62"/>
      <c r="D19" s="22" t="s">
        <v>37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20">
        <f t="shared" si="4"/>
        <v>5</v>
      </c>
      <c r="K19" s="20">
        <v>8000</v>
      </c>
      <c r="L19" s="20">
        <f t="shared" si="3"/>
        <v>40000</v>
      </c>
      <c r="M19" s="67"/>
      <c r="N19" s="68"/>
      <c r="O19" s="68"/>
      <c r="P19" s="68"/>
      <c r="Q19" s="68"/>
      <c r="R19" s="69"/>
      <c r="S19" s="42"/>
    </row>
    <row r="20" spans="1:19" ht="45" customHeight="1" outlineLevel="1">
      <c r="A20" s="8">
        <v>6</v>
      </c>
      <c r="B20" s="61" t="s">
        <v>42</v>
      </c>
      <c r="C20" s="62"/>
      <c r="D20" s="22" t="s">
        <v>43</v>
      </c>
      <c r="E20" s="21">
        <f>6452.72</f>
        <v>6452.72</v>
      </c>
      <c r="F20" s="21">
        <f>7527.25</f>
        <v>7527.25</v>
      </c>
      <c r="G20" s="21">
        <f>5588.79</f>
        <v>5588.79</v>
      </c>
      <c r="H20" s="21">
        <f>6367.71</f>
        <v>6367.71</v>
      </c>
      <c r="I20" s="21">
        <f>6367.71</f>
        <v>6367.71</v>
      </c>
      <c r="J20" s="20">
        <f t="shared" si="4"/>
        <v>32304.18</v>
      </c>
      <c r="K20" s="20">
        <v>4.04</v>
      </c>
      <c r="L20" s="20">
        <f t="shared" si="3"/>
        <v>130508.8872</v>
      </c>
      <c r="M20" s="67"/>
      <c r="N20" s="68"/>
      <c r="O20" s="68"/>
      <c r="P20" s="68"/>
      <c r="Q20" s="68"/>
      <c r="R20" s="69"/>
      <c r="S20" s="42"/>
    </row>
    <row r="21" spans="1:19" ht="45" customHeight="1" outlineLevel="1">
      <c r="A21" s="8">
        <v>7</v>
      </c>
      <c r="B21" s="61" t="s">
        <v>44</v>
      </c>
      <c r="C21" s="62"/>
      <c r="D21" s="8" t="s">
        <v>43</v>
      </c>
      <c r="E21" s="21">
        <f>6452.72</f>
        <v>6452.72</v>
      </c>
      <c r="F21" s="21">
        <f>7527.25</f>
        <v>7527.25</v>
      </c>
      <c r="G21" s="21">
        <f>5588.79</f>
        <v>5588.79</v>
      </c>
      <c r="H21" s="21">
        <f>6367.71</f>
        <v>6367.71</v>
      </c>
      <c r="I21" s="21">
        <f>6367.71</f>
        <v>6367.71</v>
      </c>
      <c r="J21" s="20">
        <f t="shared" si="4"/>
        <v>32304.18</v>
      </c>
      <c r="K21" s="20">
        <v>5.3</v>
      </c>
      <c r="L21" s="20">
        <f t="shared" si="3"/>
        <v>171212.15400000001</v>
      </c>
      <c r="M21" s="67"/>
      <c r="N21" s="68"/>
      <c r="O21" s="68"/>
      <c r="P21" s="68"/>
      <c r="Q21" s="68"/>
      <c r="R21" s="69"/>
      <c r="S21" s="42"/>
    </row>
    <row r="22" spans="1:19" ht="45" customHeight="1" outlineLevel="1">
      <c r="A22" s="8">
        <v>8</v>
      </c>
      <c r="B22" s="58" t="s">
        <v>45</v>
      </c>
      <c r="C22" s="60"/>
      <c r="D22" s="8" t="s">
        <v>37</v>
      </c>
      <c r="E22" s="10">
        <v>6</v>
      </c>
      <c r="F22" s="10">
        <v>6</v>
      </c>
      <c r="G22" s="10">
        <v>6</v>
      </c>
      <c r="H22" s="10">
        <v>6</v>
      </c>
      <c r="I22" s="10">
        <v>6</v>
      </c>
      <c r="J22" s="20">
        <f t="shared" si="4"/>
        <v>30</v>
      </c>
      <c r="K22" s="20">
        <v>3550.24</v>
      </c>
      <c r="L22" s="20">
        <f t="shared" si="3"/>
        <v>106507.2</v>
      </c>
      <c r="M22" s="67"/>
      <c r="N22" s="68"/>
      <c r="O22" s="68"/>
      <c r="P22" s="68"/>
      <c r="Q22" s="68"/>
      <c r="R22" s="69"/>
      <c r="S22" s="42"/>
    </row>
    <row r="23" spans="1:19" ht="45" customHeight="1" outlineLevel="1">
      <c r="A23" s="8">
        <v>9</v>
      </c>
      <c r="B23" s="58" t="s">
        <v>46</v>
      </c>
      <c r="C23" s="60"/>
      <c r="D23" s="8" t="s">
        <v>37</v>
      </c>
      <c r="E23" s="10">
        <v>3</v>
      </c>
      <c r="F23" s="10">
        <v>3</v>
      </c>
      <c r="G23" s="10">
        <v>3</v>
      </c>
      <c r="H23" s="10">
        <v>3</v>
      </c>
      <c r="I23" s="10">
        <v>3</v>
      </c>
      <c r="J23" s="20">
        <f t="shared" si="4"/>
        <v>15</v>
      </c>
      <c r="K23" s="20">
        <v>8556.2800000000007</v>
      </c>
      <c r="L23" s="20">
        <f t="shared" si="3"/>
        <v>128344.20000000001</v>
      </c>
      <c r="M23" s="67"/>
      <c r="N23" s="68"/>
      <c r="O23" s="68"/>
      <c r="P23" s="68"/>
      <c r="Q23" s="68"/>
      <c r="R23" s="69"/>
      <c r="S23" s="42"/>
    </row>
    <row r="24" spans="1:19" ht="45" customHeight="1" outlineLevel="1">
      <c r="A24" s="8">
        <v>10</v>
      </c>
      <c r="B24" s="58" t="s">
        <v>47</v>
      </c>
      <c r="C24" s="60"/>
      <c r="D24" s="8" t="s">
        <v>26</v>
      </c>
      <c r="E24" s="20">
        <v>610.90200000000004</v>
      </c>
      <c r="F24" s="20">
        <v>766.173</v>
      </c>
      <c r="G24" s="20">
        <v>560</v>
      </c>
      <c r="H24" s="10">
        <v>617.19200000000001</v>
      </c>
      <c r="I24" s="10">
        <v>617.19200000000001</v>
      </c>
      <c r="J24" s="20">
        <f t="shared" si="4"/>
        <v>3171.4589999999998</v>
      </c>
      <c r="K24" s="20">
        <v>33.799999999999997</v>
      </c>
      <c r="L24" s="20">
        <f t="shared" si="3"/>
        <v>107195.31419999998</v>
      </c>
      <c r="M24" s="67"/>
      <c r="N24" s="68"/>
      <c r="O24" s="68"/>
      <c r="P24" s="68"/>
      <c r="Q24" s="68"/>
      <c r="R24" s="69"/>
      <c r="S24" s="42"/>
    </row>
    <row r="25" spans="1:19" ht="45" customHeight="1" outlineLevel="1">
      <c r="A25" s="8">
        <v>11</v>
      </c>
      <c r="B25" s="58" t="s">
        <v>48</v>
      </c>
      <c r="C25" s="60"/>
      <c r="D25" s="8" t="s">
        <v>32</v>
      </c>
      <c r="E25" s="10">
        <v>120</v>
      </c>
      <c r="F25" s="10">
        <v>120</v>
      </c>
      <c r="G25" s="10">
        <v>120</v>
      </c>
      <c r="H25" s="10">
        <v>120</v>
      </c>
      <c r="I25" s="10">
        <v>120</v>
      </c>
      <c r="J25" s="20">
        <f t="shared" si="4"/>
        <v>600</v>
      </c>
      <c r="K25" s="20">
        <v>160</v>
      </c>
      <c r="L25" s="20">
        <f t="shared" si="3"/>
        <v>96000</v>
      </c>
      <c r="M25" s="67"/>
      <c r="N25" s="68"/>
      <c r="O25" s="68"/>
      <c r="P25" s="68"/>
      <c r="Q25" s="68"/>
      <c r="R25" s="69"/>
      <c r="S25" s="42"/>
    </row>
    <row r="26" spans="1:19" ht="45" customHeight="1" outlineLevel="1">
      <c r="A26" s="8">
        <v>12</v>
      </c>
      <c r="B26" s="58" t="s">
        <v>49</v>
      </c>
      <c r="C26" s="60"/>
      <c r="D26" s="8" t="s">
        <v>32</v>
      </c>
      <c r="E26" s="10">
        <v>240</v>
      </c>
      <c r="F26" s="10">
        <v>240</v>
      </c>
      <c r="G26" s="10">
        <v>240</v>
      </c>
      <c r="H26" s="10">
        <v>240</v>
      </c>
      <c r="I26" s="10">
        <v>240</v>
      </c>
      <c r="J26" s="20">
        <f t="shared" si="4"/>
        <v>1200</v>
      </c>
      <c r="K26" s="20">
        <v>240</v>
      </c>
      <c r="L26" s="20">
        <f t="shared" si="3"/>
        <v>288000</v>
      </c>
      <c r="M26" s="67"/>
      <c r="N26" s="68"/>
      <c r="O26" s="68"/>
      <c r="P26" s="68"/>
      <c r="Q26" s="68"/>
      <c r="R26" s="69"/>
      <c r="S26" s="42"/>
    </row>
    <row r="27" spans="1:19" ht="45" customHeight="1" outlineLevel="1">
      <c r="A27" s="8">
        <v>13</v>
      </c>
      <c r="B27" s="58" t="s">
        <v>50</v>
      </c>
      <c r="C27" s="60"/>
      <c r="D27" s="8" t="s">
        <v>32</v>
      </c>
      <c r="E27" s="21">
        <f>6452.72</f>
        <v>6452.72</v>
      </c>
      <c r="F27" s="21">
        <f>7527.25</f>
        <v>7527.25</v>
      </c>
      <c r="G27" s="21">
        <f>5588.79</f>
        <v>5588.79</v>
      </c>
      <c r="H27" s="21">
        <f>6367.71</f>
        <v>6367.71</v>
      </c>
      <c r="I27" s="21">
        <f>6367.71</f>
        <v>6367.71</v>
      </c>
      <c r="J27" s="20">
        <f t="shared" si="4"/>
        <v>32304.18</v>
      </c>
      <c r="K27" s="20">
        <v>17.631842070000001</v>
      </c>
      <c r="L27" s="20">
        <f t="shared" si="3"/>
        <v>569582.19996085262</v>
      </c>
      <c r="M27" s="67"/>
      <c r="N27" s="68"/>
      <c r="O27" s="68"/>
      <c r="P27" s="68"/>
      <c r="Q27" s="68"/>
      <c r="R27" s="69"/>
      <c r="S27" s="42"/>
    </row>
    <row r="28" spans="1:19" ht="45" customHeight="1" outlineLevel="1">
      <c r="A28" s="8">
        <v>14</v>
      </c>
      <c r="B28" s="58" t="s">
        <v>51</v>
      </c>
      <c r="C28" s="60"/>
      <c r="D28" s="8" t="s">
        <v>52</v>
      </c>
      <c r="E28" s="21"/>
      <c r="F28" s="21"/>
      <c r="G28" s="21"/>
      <c r="H28" s="21"/>
      <c r="I28" s="21"/>
      <c r="J28" s="20">
        <v>25</v>
      </c>
      <c r="K28" s="20">
        <v>10900</v>
      </c>
      <c r="L28" s="20">
        <f t="shared" si="3"/>
        <v>272500</v>
      </c>
      <c r="M28" s="67"/>
      <c r="N28" s="68"/>
      <c r="O28" s="68"/>
      <c r="P28" s="68"/>
      <c r="Q28" s="68"/>
      <c r="R28" s="69"/>
      <c r="S28" s="42"/>
    </row>
    <row r="29" spans="1:19" ht="45" customHeight="1" outlineLevel="1">
      <c r="A29" s="8">
        <v>15</v>
      </c>
      <c r="B29" s="58" t="s">
        <v>53</v>
      </c>
      <c r="C29" s="60"/>
      <c r="D29" s="8" t="s">
        <v>26</v>
      </c>
      <c r="E29" s="10">
        <v>31.68</v>
      </c>
      <c r="F29" s="10">
        <f>0.72*42</f>
        <v>30.24</v>
      </c>
      <c r="G29" s="10">
        <v>34.56</v>
      </c>
      <c r="H29" s="10">
        <v>34.56</v>
      </c>
      <c r="I29" s="10">
        <v>34.56</v>
      </c>
      <c r="J29" s="20">
        <f t="shared" si="4"/>
        <v>165.60000000000002</v>
      </c>
      <c r="K29" s="20">
        <v>100</v>
      </c>
      <c r="L29" s="20">
        <f t="shared" si="3"/>
        <v>16560.000000000004</v>
      </c>
      <c r="M29" s="67"/>
      <c r="N29" s="68"/>
      <c r="O29" s="68"/>
      <c r="P29" s="68"/>
      <c r="Q29" s="68"/>
      <c r="R29" s="69"/>
      <c r="S29" s="42"/>
    </row>
    <row r="30" spans="1:19" s="3" customFormat="1" ht="45" customHeight="1">
      <c r="A30" s="11">
        <v>16</v>
      </c>
      <c r="B30" s="51" t="s">
        <v>27</v>
      </c>
      <c r="C30" s="52"/>
      <c r="D30" s="11"/>
      <c r="E30" s="12"/>
      <c r="F30" s="12"/>
      <c r="G30" s="12"/>
      <c r="H30" s="12"/>
      <c r="I30" s="12"/>
      <c r="J30" s="29"/>
      <c r="K30" s="29"/>
      <c r="L30" s="29">
        <f>SUM(L15:L29)</f>
        <v>5491710.5953608537</v>
      </c>
      <c r="M30" s="30"/>
      <c r="N30" s="31"/>
      <c r="O30" s="31"/>
      <c r="P30" s="31"/>
      <c r="Q30" s="31"/>
      <c r="R30" s="43"/>
      <c r="S30" s="44"/>
    </row>
    <row r="31" spans="1:19" s="3" customFormat="1" ht="45" customHeight="1">
      <c r="A31" s="11" t="s">
        <v>54</v>
      </c>
      <c r="B31" s="51" t="s">
        <v>55</v>
      </c>
      <c r="C31" s="52"/>
      <c r="D31" s="11" t="s">
        <v>56</v>
      </c>
      <c r="E31" s="12"/>
      <c r="F31" s="12"/>
      <c r="G31" s="12"/>
      <c r="H31" s="12"/>
      <c r="I31" s="12"/>
      <c r="J31" s="29"/>
      <c r="K31" s="29"/>
      <c r="L31" s="29">
        <v>21019799.25</v>
      </c>
      <c r="M31" s="30"/>
      <c r="N31" s="31"/>
      <c r="O31" s="31"/>
      <c r="P31" s="31"/>
      <c r="Q31" s="31"/>
      <c r="R31" s="43"/>
      <c r="S31" s="44"/>
    </row>
    <row r="32" spans="1:19" ht="33" hidden="1" customHeight="1">
      <c r="A32" s="8"/>
      <c r="B32" s="58" t="s">
        <v>57</v>
      </c>
      <c r="C32" s="60"/>
      <c r="D32" s="8"/>
      <c r="E32" s="8"/>
      <c r="F32" s="8"/>
      <c r="G32" s="8"/>
      <c r="H32" s="8"/>
      <c r="I32" s="8"/>
      <c r="J32" s="16"/>
      <c r="K32" s="16"/>
      <c r="L32" s="20" t="e">
        <f>L31+#REF!</f>
        <v>#REF!</v>
      </c>
      <c r="M32" s="38"/>
      <c r="N32" s="39"/>
      <c r="O32" s="39"/>
      <c r="P32" s="39"/>
      <c r="Q32" s="39"/>
      <c r="R32" s="46"/>
      <c r="S32" s="42"/>
    </row>
    <row r="33" spans="1:19" ht="21" hidden="1" customHeight="1">
      <c r="A33" s="19" t="s">
        <v>34</v>
      </c>
      <c r="B33" s="56" t="s">
        <v>58</v>
      </c>
      <c r="C33" s="56"/>
      <c r="D33" s="8" t="s">
        <v>56</v>
      </c>
      <c r="E33" s="8"/>
      <c r="F33" s="16"/>
      <c r="G33" s="16"/>
      <c r="H33" s="8"/>
      <c r="I33" s="8"/>
      <c r="J33" s="16"/>
      <c r="K33" s="16"/>
      <c r="L33" s="20">
        <f>SUM(L15:L29)</f>
        <v>5491710.5953608537</v>
      </c>
      <c r="M33" s="58"/>
      <c r="N33" s="59"/>
      <c r="O33" s="59"/>
      <c r="P33" s="59"/>
      <c r="Q33" s="59"/>
      <c r="R33" s="60"/>
      <c r="S33" s="42"/>
    </row>
    <row r="34" spans="1:19" ht="23.1" hidden="1" customHeight="1">
      <c r="A34" s="19" t="s">
        <v>54</v>
      </c>
      <c r="B34" s="56" t="s">
        <v>59</v>
      </c>
      <c r="C34" s="56"/>
      <c r="D34" s="8" t="s">
        <v>43</v>
      </c>
      <c r="E34" s="8"/>
      <c r="F34" s="16"/>
      <c r="G34" s="16"/>
      <c r="H34" s="8"/>
      <c r="I34" s="8"/>
      <c r="J34" s="16"/>
      <c r="K34" s="16"/>
      <c r="L34" s="20">
        <f>L33/J15</f>
        <v>169.99999985639175</v>
      </c>
      <c r="M34" s="58"/>
      <c r="N34" s="59"/>
      <c r="O34" s="59"/>
      <c r="P34" s="59"/>
      <c r="Q34" s="59"/>
      <c r="R34" s="60"/>
      <c r="S34" s="42"/>
    </row>
  </sheetData>
  <mergeCells count="54">
    <mergeCell ref="B34:C34"/>
    <mergeCell ref="M34:R34"/>
    <mergeCell ref="A2:A3"/>
    <mergeCell ref="B2:B3"/>
    <mergeCell ref="C2:C3"/>
    <mergeCell ref="D2:D3"/>
    <mergeCell ref="J2:J3"/>
    <mergeCell ref="K2:K3"/>
    <mergeCell ref="L2:L3"/>
    <mergeCell ref="B30:C30"/>
    <mergeCell ref="B31:C31"/>
    <mergeCell ref="B32:C32"/>
    <mergeCell ref="B33:C33"/>
    <mergeCell ref="M33:R33"/>
    <mergeCell ref="B27:C27"/>
    <mergeCell ref="M27:R27"/>
    <mergeCell ref="B28:C28"/>
    <mergeCell ref="M28:R28"/>
    <mergeCell ref="B29:C29"/>
    <mergeCell ref="M29:R29"/>
    <mergeCell ref="B24:C24"/>
    <mergeCell ref="M24:R24"/>
    <mergeCell ref="B25:C25"/>
    <mergeCell ref="M25:R25"/>
    <mergeCell ref="B26:C26"/>
    <mergeCell ref="M26:R26"/>
    <mergeCell ref="B21:C21"/>
    <mergeCell ref="M21:R21"/>
    <mergeCell ref="B22:C22"/>
    <mergeCell ref="M22:R22"/>
    <mergeCell ref="B23:C23"/>
    <mergeCell ref="M23:R23"/>
    <mergeCell ref="B18:C18"/>
    <mergeCell ref="M18:R18"/>
    <mergeCell ref="B19:C19"/>
    <mergeCell ref="M19:R19"/>
    <mergeCell ref="B20:C20"/>
    <mergeCell ref="M20:R20"/>
    <mergeCell ref="B15:C15"/>
    <mergeCell ref="M15:R15"/>
    <mergeCell ref="B16:C16"/>
    <mergeCell ref="M16:R16"/>
    <mergeCell ref="B17:C17"/>
    <mergeCell ref="M17:R17"/>
    <mergeCell ref="B10:C10"/>
    <mergeCell ref="M10:R10"/>
    <mergeCell ref="B13:C13"/>
    <mergeCell ref="B14:C14"/>
    <mergeCell ref="M14:R14"/>
    <mergeCell ref="A1:R1"/>
    <mergeCell ref="E2:I2"/>
    <mergeCell ref="M2:R2"/>
    <mergeCell ref="B4:C4"/>
    <mergeCell ref="B9:C9"/>
  </mergeCells>
  <phoneticPr fontId="11" type="noConversion"/>
  <printOptions horizontalCentered="1"/>
  <pageMargins left="0.156944444444444" right="0.118055555555556" top="0.27500000000000002" bottom="0.31458333333333299" header="0.5" footer="0.5"/>
  <pageSetup paperSize="9" scale="72" orientation="portrait" r:id="rId1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装配式构件工程量清单</vt:lpstr>
      <vt:lpstr>装配式构件工程量清单!Print_Area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程利勤</dc:creator>
  <cp:lastModifiedBy>xbany</cp:lastModifiedBy>
  <dcterms:created xsi:type="dcterms:W3CDTF">2020-04-16T03:30:00Z</dcterms:created>
  <dcterms:modified xsi:type="dcterms:W3CDTF">2021-08-14T14:27:37Z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A4388342044B4836BFDB774EBDA3C2EC</vt:lpwstr>
  </property>
</Properties>
</file>