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730"/>
  </bookViews>
  <sheets>
    <sheet name="汇总表" sheetId="5" r:id="rId1"/>
    <sheet name="铺装（第三次报价）" sheetId="6" r:id="rId2"/>
    <sheet name="安装（第三次报价）" sheetId="7" r:id="rId3"/>
    <sheet name="管网（第三次报价）" sheetId="8" r:id="rId4"/>
    <sheet name="铺装（第二次报价）" sheetId="9" r:id="rId5"/>
    <sheet name="安装（第二次报价）" sheetId="10" r:id="rId6"/>
    <sheet name="管网（第二次报价）" sheetId="11" r:id="rId7"/>
    <sheet name="铺装（第一次报价）" sheetId="2" r:id="rId8"/>
    <sheet name="安装（第一次报价）" sheetId="3" r:id="rId9"/>
    <sheet name="管网（第一次报价）" sheetId="4" r:id="rId10"/>
  </sheets>
  <calcPr calcId="144525"/>
</workbook>
</file>

<file path=xl/sharedStrings.xml><?xml version="1.0" encoding="utf-8"?>
<sst xmlns="http://schemas.openxmlformats.org/spreadsheetml/2006/main" count="1056" uniqueCount="196">
  <si>
    <t>开元壹号62#地块南侧商业广场下沉维修工程--清标汇总表</t>
  </si>
  <si>
    <t>序号</t>
  </si>
  <si>
    <t>项目名称</t>
  </si>
  <si>
    <t>标底</t>
  </si>
  <si>
    <t>河南梦景园林工程有限公司</t>
  </si>
  <si>
    <t>深圳市天磊建筑工程技术有限公司</t>
  </si>
  <si>
    <t>河南杰筑建筑工程有限公司</t>
  </si>
  <si>
    <t>河南国昌建筑工程有限公司</t>
  </si>
  <si>
    <t>河南长建建筑工程有限公司</t>
  </si>
  <si>
    <t>备注</t>
  </si>
  <si>
    <t>第一次报价（元）</t>
  </si>
  <si>
    <t>铺装</t>
  </si>
  <si>
    <t>国昌建筑报价不全，未参与后期报价</t>
  </si>
  <si>
    <t>景观安装</t>
  </si>
  <si>
    <t>管网</t>
  </si>
  <si>
    <t>合计</t>
  </si>
  <si>
    <t>第二次报价（元）</t>
  </si>
  <si>
    <t>经核实，河南长建第二次报价中地面PC砖铺贴单价报价有误，第三次报价已修改正确，且为最终报价；因管网及铺装部分未能提供以往相关业绩书面合同，不做首选</t>
  </si>
  <si>
    <t>第三次报价（元）</t>
  </si>
  <si>
    <t>税率</t>
  </si>
  <si>
    <t>第三次报价（不含税）（元）</t>
  </si>
  <si>
    <t>经过三次报价约谈后， 含税报价由低到高顺序前三名为：河南长建淘汰（86.5万元）＜梦景园林（88.5万元）＜天磊建筑（94.5万元）</t>
  </si>
  <si>
    <t>清标说明：一、标底编制参考前期62#地块相关合同及市场价编制。
          二、经过三次报价：①国昌建筑因施工经验无法满足本次招标施工内容，不再分析；
                            ②河南长建整体报价在合理范围内，因管网及铺装部分未能提供以往相关业绩书面合同，不做首选；
                            ③梦景园林整体报价在市场价范围内，其中平侧石铺装、沥青面层、塑料井、雨水口、道路收水口、
                              价格偏高；挖沟槽土方、铸铁管、DPE双壁波纹管DN300、砌筑井价格略低；
                            ④天磊建筑报价第三次报价高于第二次报价约5万，第三次报价价格略高，不再具体分析；
                            ⑤杰筑建筑报价整体较高，不再具体分析。
          三、建议河南梦景园林工程有限公司调整不平衡报价后作为本次拟中标单位（最终结算工程量以现场实际发生且甲方确认工程量为准）。</t>
  </si>
  <si>
    <t>开元壹号62#地块南侧商业广场下沉维修工程</t>
  </si>
  <si>
    <t>梦景园林</t>
  </si>
  <si>
    <t>天磊建筑</t>
  </si>
  <si>
    <t>杰筑建筑</t>
  </si>
  <si>
    <t>河南长建</t>
  </si>
  <si>
    <t>项目特征</t>
  </si>
  <si>
    <t>单位</t>
  </si>
  <si>
    <t>工程量</t>
  </si>
  <si>
    <t>含税综合单价（元）</t>
  </si>
  <si>
    <t>合价（元）</t>
  </si>
  <si>
    <t>混凝土拆除</t>
  </si>
  <si>
    <t>1.含人工、机械、外运等
2.含内部钢筋</t>
  </si>
  <si>
    <t>㎡</t>
  </si>
  <si>
    <t>碎石开挖</t>
  </si>
  <si>
    <t>1.开挖、场内倒运，摊铺等
2.100厚</t>
  </si>
  <si>
    <t>注浆</t>
  </si>
  <si>
    <t>1.孔径自行考虑
2.孔间距自行考虑
3.综合考虑，确保稳定性</t>
  </si>
  <si>
    <t>项</t>
  </si>
  <si>
    <t>混凝土垫层</t>
  </si>
  <si>
    <t>1.C20混凝土垫层，100厚
2.运距自行考虑</t>
  </si>
  <si>
    <t>地面PC砖铺贴</t>
  </si>
  <si>
    <t>1.素土夯实
2.30厚水泥砂浆结合层
3.PC砖铺贴</t>
  </si>
  <si>
    <t>平侧石铺装</t>
  </si>
  <si>
    <t>1.600*200*50厚芝麻灰花岗岩 烧面 平侧石
2.30厚1:3水泥砂浆结合层</t>
  </si>
  <si>
    <t>石材道牙铺装</t>
  </si>
  <si>
    <t>1.600*150*250厚预制混凝土立侧石 仿芝麻灰 单边切角20*20
2.30厚1:3水泥砂浆结合层</t>
  </si>
  <si>
    <t>m</t>
  </si>
  <si>
    <t>沥青面层</t>
  </si>
  <si>
    <t>1.30厚AC-10细粒径黑色沥青
2.50厚AC-16粗粒径黑色沥青
3.乳化沥青透层一道</t>
  </si>
  <si>
    <t>垃圾清运</t>
  </si>
  <si>
    <t>现有管道开完后清理</t>
  </si>
  <si>
    <t>开元壹号62#地块商业展示区景观绿化工程量清单（安装类）</t>
  </si>
  <si>
    <t>一</t>
  </si>
  <si>
    <t>电气</t>
  </si>
  <si>
    <t>配电箱</t>
  </si>
  <si>
    <t>1、名称:室外防水型配电箱AL1
2、安装方式:落地安装
3、型号：IP65
4、含配电箱基础、预埋、接地、端子接线等
5、未详尽处详见图纸设计、满足相关规范要求</t>
  </si>
  <si>
    <t>台</t>
  </si>
  <si>
    <t>电缆</t>
  </si>
  <si>
    <t>1、名称：电缆
2、规格：YJV-1 4×16+1×16
3、敷设方式:穿管埋地敷设
4、电缆头制安及相关试验等
5、未详尽处详见图纸设计、满足相关规范要求</t>
  </si>
  <si>
    <t>1、名称：电缆
2、规格：YJV3*6
3、敷设方式:穿管埋地敷设
4、电缆头制安及相关试验等
5、未详尽处详见图纸设计、满足相关规范要求</t>
  </si>
  <si>
    <t>1、名称：电缆
2、规格：YJV3*4
3、敷设方式:穿管埋地敷设
4、电缆头制安及相关试验等
5、未详尽处详见图纸设计、满足相关规范要求</t>
  </si>
  <si>
    <t>1、名称：电缆
2、规格：FS-VV-2*4
3、敷设方式:穿管埋地敷设
4、电缆头制安及相关试验等
5、未详尽处详见图纸设计、满足相关规范要求</t>
  </si>
  <si>
    <t>配管</t>
  </si>
  <si>
    <t>1、名称：穿线管
2、规格：SC50
3、敷设方式:埋地敷设
4、未详尽处详见图纸设计、满足相关规范要求</t>
  </si>
  <si>
    <t>1、名称：穿线管
2、规格：PC40
3、敷设方式:埋地敷设
4、未详尽处详见图纸设计、满足相关规范要求</t>
  </si>
  <si>
    <t>1、名称：穿线管
2、规格：PC32
3、敷设方式:埋地敷设
4、未详尽处详见图纸设计、满足相关规范要求</t>
  </si>
  <si>
    <t>插泥灯</t>
  </si>
  <si>
    <t>1、名称:插泥灯
2、规格：1*18W LED(色温3000k)
3、含灯具接地、调试等
4、详见景观详图
5、未详尽处详见图纸设计、满足相关规范要求</t>
  </si>
  <si>
    <t>套</t>
  </si>
  <si>
    <t>LED灯带</t>
  </si>
  <si>
    <t>1、名称:LED灯带
2、规格：贴片式  1W*3 LED(色温3000k)
3、详见景观详图
4、未详尽处详见图纸设计、满足相关规范要求</t>
  </si>
  <si>
    <t>水下暗藏灯</t>
  </si>
  <si>
    <t>1、名称:水下暗藏灯
2、规格： LED  1W*3 DC12v(色温3000k)
3、详见景观详图
4、未详尽处详见图纸设计、满足相关规范要求</t>
  </si>
  <si>
    <t>手孔井</t>
  </si>
  <si>
    <t>1、名称:手孔井
2、规格：530*530
3、具体做法详见图纸
4、未详尽处详见图纸设计、满足相关规范要求</t>
  </si>
  <si>
    <t>座</t>
  </si>
  <si>
    <t>变压器</t>
  </si>
  <si>
    <t>1、名称:变压器
2、型号：1000VA/24V
3、未详尽处详见图纸设计、满足相关规范要求</t>
  </si>
  <si>
    <t>1、名称:变压器
2、型号：300VA/24V
3、未详尽处详见图纸设计、满足相关规范要求</t>
  </si>
  <si>
    <t>挖沟槽土方</t>
  </si>
  <si>
    <t>1、名称:土方的开挖
2、含穿线管、配电箱基础、灯具基础、手孔井及变压器井土方
3、未详尽处详见图纸设计、满足相关规范要求</t>
  </si>
  <si>
    <t>m3</t>
  </si>
  <si>
    <t>回填方</t>
  </si>
  <si>
    <t>1、名称:土方的回填
2、含穿线管、配电箱基础、灯具基础、手孔井及变压器井土方
3、未详尽处详见图纸设计、满足相关规范要求</t>
  </si>
  <si>
    <t>钢管</t>
  </si>
  <si>
    <t>1、名称:过路钢管
2、规格：SC40
3、未详尽处详见图纸设计、满足相关规范要求</t>
  </si>
  <si>
    <t>小计</t>
  </si>
  <si>
    <t>二</t>
  </si>
  <si>
    <t>给水</t>
  </si>
  <si>
    <t>PE管</t>
  </si>
  <si>
    <t>1、名称：灌溉给水管(PE)
2、规格：De63
3、连接方式：热熔连接
4、压力等级:1.0Mpa
5、密度等级：PE80
6、水压试验满足设计要求
7、未详尽处详见图纸设计、满足相关规范要求</t>
  </si>
  <si>
    <t>1、名称：灌溉给水管(PE)
2、规格：De32
3、连接方式：热熔连接
4、压力等级:1.0Mpa
5、密度等级：PE80
6、水压试验满足设计要求
7、未详尽处满足图纸设计、满足相关规范要求</t>
  </si>
  <si>
    <t>多孔出水管</t>
  </si>
  <si>
    <t>1、名称：多孔出水管(PE)
2、规格：DN100
3、连接方式：热熔连接
4、压力等级:1.0Mpa
5、密度等级：PE80
6、水压试验满足设计要求
7、未详尽处满足图纸设计、满足相关规范要求</t>
  </si>
  <si>
    <t>补水管</t>
  </si>
  <si>
    <t>1、名称：补水管(PE)
2、规格：DN150
3、连接方式：热熔连接
4、压力等级:1.0Mpa
5、密度等级：PE80
6、水压试验满足设计要求
7、未详尽处满足图纸设计、满足相关规范要求</t>
  </si>
  <si>
    <t>闸阀</t>
  </si>
  <si>
    <t>1、名称：闸阀
2、规格:DN50
3、连接方式:法兰连接
4、压力等级:1.0Mpa
5、安装部位：水表井
6、含相关配件,未详尽处满足图纸设计、满足相关规范要求</t>
  </si>
  <si>
    <t>个</t>
  </si>
  <si>
    <t>倒流防止器</t>
  </si>
  <si>
    <t>1、名称：倒流防止器
2、规格:DN50
3、连接方式:法兰连接
4、压力等级:1.0Mpa
5、安装部位：水表井
6、含相关配件,未详尽处满足图纸设计、满足相关规范要求</t>
  </si>
  <si>
    <t>室外洒水栓</t>
  </si>
  <si>
    <t>1、室外洒水栓
2、规格：De25
3、含取水阀、套筒等
4、未详尽处满足图纸设计、满足相关规范要求</t>
  </si>
  <si>
    <t>水泵</t>
  </si>
  <si>
    <t>1、名称:水泵QS100-12-5.5
2、安装方式:泵坑内落地安装
3、带水泵接线盒及防水电缆等</t>
  </si>
  <si>
    <t>橡胶接头</t>
  </si>
  <si>
    <t>1、名称：橡胶接头
2、规格:DN100
3、连接方式:法兰连接
4、压力等级:1.0Mpa
5、含相关配件,未详尽处满足图纸设计、满足相关规范要求</t>
  </si>
  <si>
    <t>逆止阀</t>
  </si>
  <si>
    <t>1、名称：逆止阀
2、规格:DN150
3、连接方式:法兰连接
4、压力等级:1.0Mpa
5、含相关配件,未详尽处满足图纸设计、满足相关规范要求</t>
  </si>
  <si>
    <t>泄水阀</t>
  </si>
  <si>
    <t>1、名称：泄水阀
2、规格:DN50
3、连接方式:法兰连接
4、压力等级:1.0Mpa
5、含相关配件,未详尽处满足图纸设计、满足相关规范要求</t>
  </si>
  <si>
    <t>调节闸阀</t>
  </si>
  <si>
    <t>1、名称：调节闸阀
2、规格:DN150
3、连接方式:法兰连接
4、压力等级:1.0Mpa
5、含相关配件,未详尽处满足图纸设计、满足相关规范要求</t>
  </si>
  <si>
    <t>1、名称:土方的开挖
2、含管道土方、井等给水专业所有土方
3、未详尽处详见图纸设计、满足相关规范要求</t>
  </si>
  <si>
    <t>1、名称:土方的回填
2、含管道土方、井等给水专业所有土方
3、未详尽处详见图纸设计、满足相关规范要求</t>
  </si>
  <si>
    <t>三</t>
  </si>
  <si>
    <t>排水</t>
  </si>
  <si>
    <t>放空管</t>
  </si>
  <si>
    <t>1、名称:放空管
2、规格、型号:UPVC，DN100 
3、连接方式:承插连接
4、压力等级:1.25Mpa
5、未详尽处满足图纸设计、满足相关规范要求</t>
  </si>
  <si>
    <t>塑料管</t>
  </si>
  <si>
    <t>1、名称:排水管
2、规格、型号:UPVC，DN200 
3、连接方式:承插连接
4、压力等级:1.25Mpa
5、未详尽处满足图纸设计、满足相关规范要求</t>
  </si>
  <si>
    <t>1、名称:贯通管
2、规格、型号:UPVC，DN150 
3、连接方式:承插连接
4、压力等级:1.25Mpa
5、未详尽处满足图纸设计、满足相关规范要求</t>
  </si>
  <si>
    <t>放空阀门井</t>
  </si>
  <si>
    <t>1、放空阀门井
2、含井盖，详见图纸设计，图集05S502-P16</t>
  </si>
  <si>
    <t>道路收水口</t>
  </si>
  <si>
    <t>1、名称:道路收水口（含井盖）
2、未详尽处满足图纸设计、满足相关规范要求</t>
  </si>
  <si>
    <t>溢流口</t>
  </si>
  <si>
    <t>1、名称：溢流口
2、规格:DN100
3、连接方式:螺纹连接
4、压力等级:1.0Mpa
5、含相关配件,未详尽处满足图纸设计、满足相关规范要求</t>
  </si>
  <si>
    <t>地漏</t>
  </si>
  <si>
    <t>1、名称：不锈钢地漏
2、规格:DN100
3、连接方式:螺纹连接
4、压力等级:1.0Mpa
5、含相关配件,未详尽处满足图纸设计、满足相关规范要求</t>
  </si>
  <si>
    <t>井盖</t>
  </si>
  <si>
    <t>1、名称：装饰井盖（包含井圈）
2、Φ450雨污水井井盖
3、安装部位:铺装面
4、未详尽处详见图纸设计、满足相关规范要求</t>
  </si>
  <si>
    <t>1、名称：装饰井盖（包含井圈）
2、Φ630雨污水井井盖
3、安装部位:铺装面
4、未详尽处详见图纸设计、满足相关规范要求</t>
  </si>
  <si>
    <t>1、名称:土方的开挖
2、含管道土方、井等排水专业所有土方
3、未详尽处详见图纸设计、满足相关规范要求</t>
  </si>
  <si>
    <t>1、名称:土方的回填
2、含管道土方、井等排水专业所有土方
3、未详尽处详见图纸设计、满足相关规范要求</t>
  </si>
  <si>
    <t>合计（一+二+三）</t>
  </si>
  <si>
    <t>元</t>
  </si>
  <si>
    <t>开元壹号62#地块展示区雨污水管网工程量清单</t>
  </si>
  <si>
    <t>含税单价（元）</t>
  </si>
  <si>
    <t>雨水</t>
  </si>
  <si>
    <t>PE双壁波纹管</t>
  </si>
  <si>
    <t>1.安装部位:室外
2.介质:雨水
3.材质、规格:HDPE双壁波纹管（环刚度SN8）DN300
4.连接形式:双向承插弹性密封橡胶圈连接
5.管道基础：200mm砂垫层
6.清单中已考虑与此项工作相关的一切费用</t>
  </si>
  <si>
    <t>1.安装部位:室外
2.介质:雨水
3.材质、规格:HDPE双壁波纹管（环刚度SN8）DN400
4.连接形式:双向承插弹性密封橡胶圈连接
5.管道基础：200mm砂垫层</t>
  </si>
  <si>
    <t>1.安装部位:室外
2.介质:雨水
3.材质、规格:HDPE双壁波纹管（环刚度SN8）DN500
4.连接形式:双向承插弹性密封橡胶圈连接
5.管道基础：200mm砂垫层</t>
  </si>
  <si>
    <t>1.安装部位:室外
2.介质:雨水
3.材质、规格:HDPE双壁波纹管（环刚度SN8）DN600
4.连接形式:双向承插弹性密封橡胶圈连接
5.管道基础：200mm砂垫层</t>
  </si>
  <si>
    <t>1.安装部位:室外
2.介质:雨水
3.材质、规格:焊接钢管 DN100
4.管道基础：200mm砂垫层</t>
  </si>
  <si>
    <t>UPVC塑料管</t>
  </si>
  <si>
    <t>1.安装部位:室外
2.介质:雨水
3.材质、规格:UPVC de160
4.连接形式:粘接
5.管道基础：200mm砂垫层</t>
  </si>
  <si>
    <t>1.安装部位:室外
2.介质:雨水
3.材质、规格:UPVC de200
4.连接形式:粘接
5.管道基础：200mm砂垫层</t>
  </si>
  <si>
    <t>1.土壤类别:一般土
2.挖土深度:自行考虑</t>
  </si>
  <si>
    <t>1.名称:回填土方
2.填方来源、运距:原土夯填
3.密实度满足图纸要求</t>
  </si>
  <si>
    <t>塑料井</t>
  </si>
  <si>
    <t>1.名称：塑料雨水井（不含井圈及井盖）
2.规格：Φ450
3.做法详见国标图集08SS523《建筑小区塑料排水检查井》11页~67页</t>
  </si>
  <si>
    <t>1.名称：塑料雨水井（不含井圈及井盖）
2.规格：Φ630
3.详见国标图集08SS523《建筑小区塑料排水检查井》11页~67页</t>
  </si>
  <si>
    <t>雨水口</t>
  </si>
  <si>
    <t>1.名称：雨水口
2.规格：偏沟式单箅式 材质塑料材质
3.详见图集08SS523《建筑小区塑料排水检查井》27页，28页</t>
  </si>
  <si>
    <t>1.名称：雨水口
2.规格：平箅式单箅式 材质塑料材质
3.详见图集08SS523《建筑小区塑料排水检查井》27页，28页</t>
  </si>
  <si>
    <t>污水</t>
  </si>
  <si>
    <t>铸铁管</t>
  </si>
  <si>
    <t>1.安装部位:室外
2.介质:污水
3.材质、规格:铸铁管 de110
4.连接形式:胶圈连接
5.管道基础：200mm砂垫层</t>
  </si>
  <si>
    <t>7.29</t>
  </si>
  <si>
    <t>1.安装部位:室外
2.介质:污水
3.材质、规格:UPVC de150
4.连接形式:粘接
5.管道基础：200mm砂垫层</t>
  </si>
  <si>
    <t>17.63</t>
  </si>
  <si>
    <t>1.安装部位:室外
2.介质:污水
3.材质、规格:HDPE双壁波纹管（环刚度SN8）DN300
4.连接形式:双向承插弹性密封橡胶圈连接
5.管道基础：200mm砂垫层</t>
  </si>
  <si>
    <t>567.31</t>
  </si>
  <si>
    <t>1.土壤类别:一般土
2.挖土深度:满足施工要求自行考虑</t>
  </si>
  <si>
    <t>177.67</t>
  </si>
  <si>
    <t>70.65</t>
  </si>
  <si>
    <t>1.名称：塑料污水井（不含井圈及井盖）
2.规格：Φ450
3.详见国标图集08SS523《建筑小区塑料排水检查井》11页~67页</t>
  </si>
  <si>
    <t>83</t>
  </si>
  <si>
    <t>整体化粪池</t>
  </si>
  <si>
    <t>1.名称:玻璃钢化粪池
2.型号、规格:100m3 YJBH-13-II 直径3.1m，长度14.5m
3.详见14SS706第46页，基础做法见14SS706第50页A型基础</t>
  </si>
  <si>
    <t>油水分离器</t>
  </si>
  <si>
    <t>1.名称:埋地式油水分离器
2.型号、规格:处理量60m³/h OKM-50</t>
  </si>
  <si>
    <t>挖基坑土方</t>
  </si>
  <si>
    <t>1.土壤类别:一般土(化粪池部分)
2.挖土深度:满足施工要求</t>
  </si>
  <si>
    <t>269.85</t>
  </si>
  <si>
    <t>1.名称:回填土方(化粪池部分)
2.填方来源、运距:原土夯填
3.密实度满足图纸要求</t>
  </si>
  <si>
    <t>149.96</t>
  </si>
  <si>
    <t>球墨铸铁管</t>
  </si>
  <si>
    <t>1.安装部位:室外
2.介质:给水
3.材质、规格:球墨铸铁管 DN100
4.连接形式:橡胶圈连接
5.清单中已考虑与此项工作相关的一切费用</t>
  </si>
  <si>
    <t>刚塑复合管</t>
  </si>
  <si>
    <t>1.安装部位:室外
2.介质:给水
3.材质、规格:刚塑复合管 DN80
4.连接形式:螺纹连接
5.清单中已考虑与此项工作相关的一切费用</t>
  </si>
  <si>
    <t>1.安装部位:室外
2.介质:给水
3.材质、规格:刚塑复合管 DN65
4.连接形式:螺纹连接
5.清单中已考虑与此项工作相关的一切费用</t>
  </si>
  <si>
    <t>1.安装部位:室外
2.介质:给水
3.材质、规格:刚塑复合管 DN25
4.连接形式:螺纹连接
5.清单中已考虑与此项工作相关的一切费用</t>
  </si>
  <si>
    <t>1.土壤类别:一般土
2.挖土深度:自行考虑
3.清单中已考虑与此项工作相关的一切费用</t>
  </si>
  <si>
    <t>1.名称:回填土方
2.填方来源、运距:原土夯填
3.密实度满足图纸要求
4.清单中已考虑与此项工作相关的一切费用</t>
  </si>
  <si>
    <t>砌筑井</t>
  </si>
  <si>
    <t>1.名称：水表井（不含井圈及井盖）
2.规格、做法详见国标图集05S502-42~44
3.清单中已考虑与此项工作相关的一切费用</t>
  </si>
  <si>
    <t>国昌建筑</t>
  </si>
  <si>
    <t>其中：主材</t>
  </si>
  <si>
    <t>注：1.以上工程量用以实际发生为准。</t>
  </si>
  <si>
    <t>主材费（元）</t>
  </si>
</sst>
</file>

<file path=xl/styles.xml><?xml version="1.0" encoding="utf-8"?>
<styleSheet xmlns="http://schemas.openxmlformats.org/spreadsheetml/2006/main">
  <numFmts count="7">
    <numFmt numFmtId="42" formatCode="_ &quot;￥&quot;* #,##0_ ;_ &quot;￥&quot;* \-#,##0_ ;_ &quot;￥&quot;* &quot;-&quot;_ ;_ @_ "/>
    <numFmt numFmtId="176" formatCode="0.00_ "/>
    <numFmt numFmtId="44" formatCode="_ &quot;￥&quot;* #,##0.00_ ;_ &quot;￥&quot;* \-#,##0.00_ ;_ &quot;￥&quot;* &quot;-&quot;??_ ;_ @_ "/>
    <numFmt numFmtId="41" formatCode="_ * #,##0_ ;_ * \-#,##0_ ;_ * &quot;-&quot;_ ;_ @_ "/>
    <numFmt numFmtId="43" formatCode="_ * #,##0.00_ ;_ * \-#,##0.00_ ;_ * &quot;-&quot;??_ ;_ @_ "/>
    <numFmt numFmtId="177" formatCode="0.00_);[Red]\(0.00\)"/>
    <numFmt numFmtId="178" formatCode="0_);[Red]\(0\)"/>
  </numFmts>
  <fonts count="41">
    <font>
      <sz val="11"/>
      <color theme="1"/>
      <name val="宋体"/>
      <charset val="134"/>
      <scheme val="minor"/>
    </font>
    <font>
      <sz val="11"/>
      <name val="宋体"/>
      <charset val="134"/>
      <scheme val="minor"/>
    </font>
    <font>
      <b/>
      <sz val="16"/>
      <name val="宋体"/>
      <charset val="134"/>
      <scheme val="minor"/>
    </font>
    <font>
      <b/>
      <sz val="10"/>
      <name val="宋体"/>
      <charset val="134"/>
    </font>
    <font>
      <b/>
      <sz val="9"/>
      <name val="宋体"/>
      <charset val="134"/>
    </font>
    <font>
      <b/>
      <sz val="15"/>
      <name val="宋体"/>
      <charset val="134"/>
      <scheme val="minor"/>
    </font>
    <font>
      <b/>
      <sz val="11"/>
      <name val="宋体"/>
      <charset val="134"/>
      <scheme val="minor"/>
    </font>
    <font>
      <b/>
      <sz val="15"/>
      <color theme="1"/>
      <name val="宋体"/>
      <charset val="134"/>
      <scheme val="minor"/>
    </font>
    <font>
      <b/>
      <sz val="8"/>
      <color rgb="FF000000"/>
      <name val="宋体"/>
      <charset val="134"/>
      <scheme val="minor"/>
    </font>
    <font>
      <b/>
      <sz val="16"/>
      <color theme="1"/>
      <name val="宋体"/>
      <charset val="134"/>
      <scheme val="minor"/>
    </font>
    <font>
      <b/>
      <sz val="10"/>
      <color theme="1"/>
      <name val="宋体"/>
      <charset val="134"/>
    </font>
    <font>
      <sz val="10"/>
      <name val="宋体"/>
      <charset val="134"/>
    </font>
    <font>
      <b/>
      <sz val="16"/>
      <color rgb="FFFF0000"/>
      <name val="宋体"/>
      <charset val="134"/>
      <scheme val="minor"/>
    </font>
    <font>
      <sz val="11"/>
      <color rgb="FFFF0000"/>
      <name val="宋体"/>
      <charset val="134"/>
      <scheme val="minor"/>
    </font>
    <font>
      <sz val="10"/>
      <color rgb="FFFF0000"/>
      <name val="宋体"/>
      <charset val="134"/>
    </font>
    <font>
      <b/>
      <sz val="11"/>
      <color theme="1"/>
      <name val="宋体"/>
      <charset val="134"/>
      <scheme val="minor"/>
    </font>
    <font>
      <b/>
      <sz val="20"/>
      <color theme="1"/>
      <name val="宋体"/>
      <charset val="134"/>
      <scheme val="minor"/>
    </font>
    <font>
      <b/>
      <sz val="11"/>
      <name val="宋体"/>
      <charset val="134"/>
    </font>
    <font>
      <b/>
      <sz val="11"/>
      <color rgb="FFFF0000"/>
      <name val="宋体"/>
      <charset val="134"/>
      <scheme val="minor"/>
    </font>
    <font>
      <sz val="10"/>
      <color theme="1"/>
      <name val="宋体"/>
      <charset val="134"/>
      <scheme val="minor"/>
    </font>
    <font>
      <sz val="11"/>
      <color rgb="FFFA7D00"/>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theme="1"/>
      <name val="宋体"/>
      <charset val="0"/>
      <scheme val="minor"/>
    </font>
    <font>
      <sz val="11"/>
      <color rgb="FF3F3F76"/>
      <name val="宋体"/>
      <charset val="0"/>
      <scheme val="minor"/>
    </font>
    <font>
      <i/>
      <sz val="11"/>
      <color rgb="FF7F7F7F"/>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2"/>
      <name val="宋体"/>
      <charset val="134"/>
    </font>
    <font>
      <sz val="9"/>
      <color theme="1"/>
      <name val="宋体"/>
      <charset val="134"/>
      <scheme val="minor"/>
    </font>
  </fonts>
  <fills count="44">
    <fill>
      <patternFill patternType="none"/>
    </fill>
    <fill>
      <patternFill patternType="gray125"/>
    </fill>
    <fill>
      <patternFill patternType="solid">
        <fgColor theme="9" tint="0.8"/>
        <bgColor indexed="64"/>
      </patternFill>
    </fill>
    <fill>
      <patternFill patternType="solid">
        <fgColor theme="3"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rgb="FFFF0000"/>
        <bgColor indexed="64"/>
      </patternFill>
    </fill>
    <fill>
      <patternFill patternType="solid">
        <fgColor rgb="FF00B050"/>
        <bgColor indexed="64"/>
      </patternFill>
    </fill>
    <fill>
      <patternFill patternType="solid">
        <fgColor theme="0" tint="-0.05"/>
        <bgColor indexed="64"/>
      </patternFill>
    </fill>
    <fill>
      <patternFill patternType="solid">
        <fgColor rgb="FFFFFF00"/>
        <bgColor indexed="64"/>
      </patternFill>
    </fill>
    <fill>
      <patternFill patternType="solid">
        <fgColor indexed="9"/>
        <bgColor indexed="1"/>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4" fillId="16" borderId="0" applyNumberFormat="0" applyBorder="0" applyAlignment="0" applyProtection="0">
      <alignment vertical="center"/>
    </xf>
    <xf numFmtId="0" fontId="25" fillId="1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9" borderId="0" applyNumberFormat="0" applyBorder="0" applyAlignment="0" applyProtection="0">
      <alignment vertical="center"/>
    </xf>
    <xf numFmtId="0" fontId="21" fillId="13" borderId="0" applyNumberFormat="0" applyBorder="0" applyAlignment="0" applyProtection="0">
      <alignment vertical="center"/>
    </xf>
    <xf numFmtId="43" fontId="0" fillId="0" borderId="0" applyFont="0" applyFill="0" applyBorder="0" applyAlignment="0" applyProtection="0">
      <alignment vertical="center"/>
    </xf>
    <xf numFmtId="0" fontId="27" fillId="2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5" borderId="10" applyNumberFormat="0" applyFont="0" applyAlignment="0" applyProtection="0">
      <alignment vertical="center"/>
    </xf>
    <xf numFmtId="0" fontId="27" fillId="18" borderId="0" applyNumberFormat="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27" fillId="28" borderId="0" applyNumberFormat="0" applyBorder="0" applyAlignment="0" applyProtection="0">
      <alignment vertical="center"/>
    </xf>
    <xf numFmtId="0" fontId="29" fillId="0" borderId="13" applyNumberFormat="0" applyFill="0" applyAlignment="0" applyProtection="0">
      <alignment vertical="center"/>
    </xf>
    <xf numFmtId="0" fontId="27" fillId="30" borderId="0" applyNumberFormat="0" applyBorder="0" applyAlignment="0" applyProtection="0">
      <alignment vertical="center"/>
    </xf>
    <xf numFmtId="0" fontId="28" fillId="23" borderId="12" applyNumberFormat="0" applyAlignment="0" applyProtection="0">
      <alignment vertical="center"/>
    </xf>
    <xf numFmtId="0" fontId="37" fillId="23" borderId="11" applyNumberFormat="0" applyAlignment="0" applyProtection="0">
      <alignment vertical="center"/>
    </xf>
    <xf numFmtId="0" fontId="38" fillId="33" borderId="16" applyNumberFormat="0" applyAlignment="0" applyProtection="0">
      <alignment vertical="center"/>
    </xf>
    <xf numFmtId="0" fontId="24" fillId="34" borderId="0" applyNumberFormat="0" applyBorder="0" applyAlignment="0" applyProtection="0">
      <alignment vertical="center"/>
    </xf>
    <xf numFmtId="0" fontId="27" fillId="36" borderId="0" applyNumberFormat="0" applyBorder="0" applyAlignment="0" applyProtection="0">
      <alignment vertical="center"/>
    </xf>
    <xf numFmtId="0" fontId="20" fillId="0" borderId="9" applyNumberFormat="0" applyFill="0" applyAlignment="0" applyProtection="0">
      <alignment vertical="center"/>
    </xf>
    <xf numFmtId="0" fontId="32" fillId="0" borderId="14" applyNumberFormat="0" applyFill="0" applyAlignment="0" applyProtection="0">
      <alignment vertical="center"/>
    </xf>
    <xf numFmtId="0" fontId="22" fillId="14" borderId="0" applyNumberFormat="0" applyBorder="0" applyAlignment="0" applyProtection="0">
      <alignment vertical="center"/>
    </xf>
    <xf numFmtId="0" fontId="36" fillId="31" borderId="0" applyNumberFormat="0" applyBorder="0" applyAlignment="0" applyProtection="0">
      <alignment vertical="center"/>
    </xf>
    <xf numFmtId="0" fontId="24" fillId="27" borderId="0" applyNumberFormat="0" applyBorder="0" applyAlignment="0" applyProtection="0">
      <alignment vertical="center"/>
    </xf>
    <xf numFmtId="0" fontId="27" fillId="32" borderId="0" applyNumberFormat="0" applyBorder="0" applyAlignment="0" applyProtection="0">
      <alignment vertical="center"/>
    </xf>
    <xf numFmtId="0" fontId="24" fillId="22" borderId="0" applyNumberFormat="0" applyBorder="0" applyAlignment="0" applyProtection="0">
      <alignment vertical="center"/>
    </xf>
    <xf numFmtId="0" fontId="24" fillId="37" borderId="0" applyNumberFormat="0" applyBorder="0" applyAlignment="0" applyProtection="0">
      <alignment vertical="center"/>
    </xf>
    <xf numFmtId="0" fontId="24" fillId="20" borderId="0" applyNumberFormat="0" applyBorder="0" applyAlignment="0" applyProtection="0">
      <alignment vertical="center"/>
    </xf>
    <xf numFmtId="0" fontId="24" fillId="25" borderId="0" applyNumberFormat="0" applyBorder="0" applyAlignment="0" applyProtection="0">
      <alignment vertical="center"/>
    </xf>
    <xf numFmtId="0" fontId="39" fillId="0" borderId="0">
      <alignment vertical="center"/>
    </xf>
    <xf numFmtId="0" fontId="27" fillId="38" borderId="0" applyNumberFormat="0" applyBorder="0" applyAlignment="0" applyProtection="0">
      <alignment vertical="center"/>
    </xf>
    <xf numFmtId="0" fontId="27" fillId="24" borderId="0" applyNumberFormat="0" applyBorder="0" applyAlignment="0" applyProtection="0">
      <alignment vertical="center"/>
    </xf>
    <xf numFmtId="0" fontId="24" fillId="35" borderId="0" applyNumberFormat="0" applyBorder="0" applyAlignment="0" applyProtection="0">
      <alignment vertical="center"/>
    </xf>
    <xf numFmtId="0" fontId="24" fillId="40" borderId="0" applyNumberFormat="0" applyBorder="0" applyAlignment="0" applyProtection="0">
      <alignment vertical="center"/>
    </xf>
    <xf numFmtId="0" fontId="27" fillId="41" borderId="0" applyNumberFormat="0" applyBorder="0" applyAlignment="0" applyProtection="0">
      <alignment vertical="center"/>
    </xf>
    <xf numFmtId="0" fontId="24" fillId="29" borderId="0" applyNumberFormat="0" applyBorder="0" applyAlignment="0" applyProtection="0">
      <alignment vertical="center"/>
    </xf>
    <xf numFmtId="0" fontId="27" fillId="42" borderId="0" applyNumberFormat="0" applyBorder="0" applyAlignment="0" applyProtection="0">
      <alignment vertical="center"/>
    </xf>
    <xf numFmtId="0" fontId="27" fillId="39" borderId="0" applyNumberFormat="0" applyBorder="0" applyAlignment="0" applyProtection="0">
      <alignment vertical="center"/>
    </xf>
    <xf numFmtId="0" fontId="24" fillId="43" borderId="0" applyNumberFormat="0" applyBorder="0" applyAlignment="0" applyProtection="0">
      <alignment vertical="center"/>
    </xf>
    <xf numFmtId="0" fontId="27" fillId="26" borderId="0" applyNumberFormat="0" applyBorder="0" applyAlignment="0" applyProtection="0">
      <alignment vertical="center"/>
    </xf>
    <xf numFmtId="0" fontId="40" fillId="0" borderId="0"/>
  </cellStyleXfs>
  <cellXfs count="230">
    <xf numFmtId="0" fontId="0" fillId="0" borderId="0" xfId="0">
      <alignment vertical="center"/>
    </xf>
    <xf numFmtId="0" fontId="1" fillId="0" borderId="0" xfId="0" applyFont="1" applyFill="1" applyBorder="1" applyAlignment="1">
      <alignment vertical="center"/>
    </xf>
    <xf numFmtId="0" fontId="0" fillId="0" borderId="0" xfId="0" applyFill="1" applyAlignment="1">
      <alignment vertical="center"/>
    </xf>
    <xf numFmtId="0" fontId="0" fillId="2" borderId="0" xfId="0"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2" fillId="0" borderId="1" xfId="0" applyFont="1" applyFill="1" applyBorder="1" applyAlignment="1">
      <alignment vertical="center"/>
    </xf>
    <xf numFmtId="177" fontId="2" fillId="0" borderId="1" xfId="0" applyNumberFormat="1" applyFont="1" applyFill="1" applyBorder="1" applyAlignment="1">
      <alignment vertical="center"/>
    </xf>
    <xf numFmtId="177" fontId="2" fillId="2" borderId="2" xfId="0" applyNumberFormat="1" applyFont="1" applyFill="1" applyBorder="1" applyAlignment="1">
      <alignment vertical="center"/>
    </xf>
    <xf numFmtId="177" fontId="2" fillId="3" borderId="2"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77" fontId="4" fillId="3" borderId="2" xfId="5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77" fontId="4" fillId="3" borderId="1" xfId="50" applyNumberFormat="1" applyFont="1" applyFill="1" applyBorder="1" applyAlignment="1">
      <alignment vertical="center" wrapText="1"/>
    </xf>
    <xf numFmtId="177" fontId="3" fillId="2" borderId="1" xfId="0" applyNumberFormat="1" applyFont="1" applyFill="1" applyBorder="1" applyAlignment="1">
      <alignment horizontal="center" vertical="center" wrapText="1"/>
    </xf>
    <xf numFmtId="177" fontId="4" fillId="3" borderId="1" xfId="5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177" fontId="1" fillId="2" borderId="1" xfId="0" applyNumberFormat="1" applyFont="1" applyFill="1" applyBorder="1" applyAlignment="1">
      <alignment horizontal="center" vertical="center"/>
    </xf>
    <xf numFmtId="177" fontId="1" fillId="3" borderId="1" xfId="0" applyNumberFormat="1" applyFont="1" applyFill="1" applyBorder="1" applyAlignment="1">
      <alignment horizontal="center" vertical="center"/>
    </xf>
    <xf numFmtId="177" fontId="1" fillId="8"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0" fillId="3"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0" fillId="2" borderId="1" xfId="0" applyNumberFormat="1" applyFont="1" applyFill="1" applyBorder="1" applyAlignment="1">
      <alignment horizontal="center" vertical="center"/>
    </xf>
    <xf numFmtId="177" fontId="0" fillId="2" borderId="1" xfId="0" applyNumberFormat="1" applyFont="1" applyFill="1" applyBorder="1" applyAlignment="1">
      <alignment horizontal="center" vertical="center"/>
    </xf>
    <xf numFmtId="177" fontId="2" fillId="3" borderId="5" xfId="0" applyNumberFormat="1" applyFont="1" applyFill="1" applyBorder="1" applyAlignment="1">
      <alignment horizontal="center" vertical="center"/>
    </xf>
    <xf numFmtId="177" fontId="2" fillId="3" borderId="6" xfId="0" applyNumberFormat="1" applyFont="1" applyFill="1" applyBorder="1" applyAlignment="1">
      <alignment horizontal="center" vertical="center"/>
    </xf>
    <xf numFmtId="177" fontId="2" fillId="4" borderId="2" xfId="0" applyNumberFormat="1" applyFont="1" applyFill="1" applyBorder="1" applyAlignment="1">
      <alignment horizontal="center" vertical="center"/>
    </xf>
    <xf numFmtId="177" fontId="2" fillId="4" borderId="5" xfId="0" applyNumberFormat="1" applyFont="1" applyFill="1" applyBorder="1" applyAlignment="1">
      <alignment horizontal="center" vertical="center"/>
    </xf>
    <xf numFmtId="177" fontId="2" fillId="4" borderId="6" xfId="0" applyNumberFormat="1" applyFont="1" applyFill="1" applyBorder="1" applyAlignment="1">
      <alignment horizontal="center" vertical="center"/>
    </xf>
    <xf numFmtId="177" fontId="2" fillId="5" borderId="2" xfId="0" applyNumberFormat="1" applyFont="1" applyFill="1" applyBorder="1" applyAlignment="1">
      <alignment horizontal="center" vertical="center"/>
    </xf>
    <xf numFmtId="177" fontId="2" fillId="5" borderId="6" xfId="0" applyNumberFormat="1" applyFont="1" applyFill="1" applyBorder="1" applyAlignment="1">
      <alignment horizontal="center" vertical="center"/>
    </xf>
    <xf numFmtId="177" fontId="2" fillId="6" borderId="2" xfId="0" applyNumberFormat="1" applyFont="1" applyFill="1" applyBorder="1" applyAlignment="1">
      <alignment horizontal="center" vertical="center"/>
    </xf>
    <xf numFmtId="177" fontId="4" fillId="3" borderId="6" xfId="5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7" fontId="4" fillId="4" borderId="2" xfId="50" applyNumberFormat="1" applyFont="1" applyFill="1" applyBorder="1" applyAlignment="1">
      <alignment horizontal="center" vertical="center" wrapText="1"/>
    </xf>
    <xf numFmtId="177" fontId="4" fillId="4" borderId="6" xfId="50" applyNumberFormat="1" applyFont="1" applyFill="1" applyBorder="1" applyAlignment="1">
      <alignment horizontal="center" vertical="center" wrapText="1"/>
    </xf>
    <xf numFmtId="177" fontId="3" fillId="4" borderId="1" xfId="0" applyNumberFormat="1" applyFont="1" applyFill="1" applyBorder="1" applyAlignment="1">
      <alignment horizontal="center" vertical="center" wrapText="1"/>
    </xf>
    <xf numFmtId="177" fontId="4" fillId="5" borderId="2" xfId="50" applyNumberFormat="1" applyFont="1" applyFill="1" applyBorder="1" applyAlignment="1">
      <alignment horizontal="center" vertical="center" wrapText="1"/>
    </xf>
    <xf numFmtId="177" fontId="3" fillId="5" borderId="1" xfId="0" applyNumberFormat="1" applyFont="1" applyFill="1" applyBorder="1" applyAlignment="1">
      <alignment horizontal="center" vertical="center" wrapText="1"/>
    </xf>
    <xf numFmtId="177" fontId="4" fillId="6" borderId="2" xfId="50" applyNumberFormat="1" applyFont="1" applyFill="1" applyBorder="1" applyAlignment="1">
      <alignment horizontal="center" vertical="center" wrapText="1"/>
    </xf>
    <xf numFmtId="177" fontId="8" fillId="3" borderId="1" xfId="0" applyNumberFormat="1" applyFont="1" applyFill="1" applyBorder="1" applyAlignment="1">
      <alignment horizontal="center" vertical="center" wrapText="1"/>
    </xf>
    <xf numFmtId="177" fontId="4" fillId="4" borderId="1" xfId="50" applyNumberFormat="1" applyFont="1" applyFill="1" applyBorder="1" applyAlignment="1">
      <alignment vertical="center" wrapText="1"/>
    </xf>
    <xf numFmtId="177" fontId="8" fillId="4" borderId="1" xfId="0" applyNumberFormat="1" applyFont="1" applyFill="1" applyBorder="1" applyAlignment="1">
      <alignment horizontal="center" vertical="center" wrapText="1"/>
    </xf>
    <xf numFmtId="177" fontId="4" fillId="5" borderId="1" xfId="50" applyNumberFormat="1" applyFont="1" applyFill="1" applyBorder="1" applyAlignment="1">
      <alignment vertical="center" wrapText="1"/>
    </xf>
    <xf numFmtId="177" fontId="4" fillId="6" borderId="1" xfId="50" applyNumberFormat="1" applyFont="1" applyFill="1" applyBorder="1" applyAlignment="1">
      <alignment vertical="center" wrapText="1"/>
    </xf>
    <xf numFmtId="177" fontId="4" fillId="4" borderId="1" xfId="50" applyNumberFormat="1" applyFont="1" applyFill="1" applyBorder="1" applyAlignment="1">
      <alignment horizontal="center" vertical="center" wrapText="1"/>
    </xf>
    <xf numFmtId="177" fontId="4" fillId="5" borderId="1" xfId="50" applyNumberFormat="1" applyFont="1" applyFill="1" applyBorder="1" applyAlignment="1">
      <alignment horizontal="center" vertical="center" wrapText="1"/>
    </xf>
    <xf numFmtId="177" fontId="4" fillId="6" borderId="1" xfId="5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xf>
    <xf numFmtId="177" fontId="1" fillId="5" borderId="1" xfId="0" applyNumberFormat="1" applyFont="1" applyFill="1" applyBorder="1" applyAlignment="1">
      <alignment horizontal="center" vertical="center"/>
    </xf>
    <xf numFmtId="177" fontId="1" fillId="6" borderId="1" xfId="0" applyNumberFormat="1" applyFont="1" applyFill="1" applyBorder="1" applyAlignment="1">
      <alignment horizontal="center" vertical="center"/>
    </xf>
    <xf numFmtId="177" fontId="0" fillId="4" borderId="1" xfId="0" applyNumberFormat="1" applyFont="1" applyFill="1" applyBorder="1" applyAlignment="1">
      <alignment horizontal="center" vertical="center"/>
    </xf>
    <xf numFmtId="177" fontId="0" fillId="5" borderId="1" xfId="0" applyNumberFormat="1" applyFont="1" applyFill="1" applyBorder="1" applyAlignment="1">
      <alignment horizontal="center" vertical="center"/>
    </xf>
    <xf numFmtId="177" fontId="0" fillId="6" borderId="1" xfId="0" applyNumberFormat="1" applyFont="1" applyFill="1" applyBorder="1" applyAlignment="1">
      <alignment horizontal="center" vertical="center"/>
    </xf>
    <xf numFmtId="177" fontId="2" fillId="6" borderId="6" xfId="0" applyNumberFormat="1" applyFont="1" applyFill="1" applyBorder="1" applyAlignment="1">
      <alignment horizontal="center" vertical="center"/>
    </xf>
    <xf numFmtId="177" fontId="2" fillId="7" borderId="2" xfId="0" applyNumberFormat="1" applyFont="1" applyFill="1" applyBorder="1" applyAlignment="1">
      <alignment horizontal="center" vertical="center"/>
    </xf>
    <xf numFmtId="177" fontId="2" fillId="7" borderId="6" xfId="0" applyNumberFormat="1" applyFont="1" applyFill="1" applyBorder="1" applyAlignment="1">
      <alignment horizontal="center" vertical="center"/>
    </xf>
    <xf numFmtId="177" fontId="3" fillId="6" borderId="1" xfId="0" applyNumberFormat="1" applyFont="1" applyFill="1" applyBorder="1" applyAlignment="1">
      <alignment horizontal="center" vertical="center" wrapText="1"/>
    </xf>
    <xf numFmtId="177" fontId="4" fillId="7" borderId="2" xfId="50" applyNumberFormat="1" applyFont="1" applyFill="1" applyBorder="1" applyAlignment="1">
      <alignment horizontal="center" vertical="center" wrapText="1"/>
    </xf>
    <xf numFmtId="177" fontId="3" fillId="7" borderId="1" xfId="0" applyNumberFormat="1" applyFont="1" applyFill="1" applyBorder="1" applyAlignment="1">
      <alignment horizontal="center" vertical="center" wrapText="1"/>
    </xf>
    <xf numFmtId="177" fontId="4" fillId="7" borderId="1" xfId="50" applyNumberFormat="1" applyFont="1" applyFill="1" applyBorder="1" applyAlignment="1">
      <alignment vertical="center" wrapText="1"/>
    </xf>
    <xf numFmtId="177" fontId="4" fillId="7" borderId="1" xfId="50" applyNumberFormat="1" applyFont="1" applyFill="1" applyBorder="1" applyAlignment="1">
      <alignment horizontal="center" vertical="center" wrapText="1"/>
    </xf>
    <xf numFmtId="177" fontId="1" fillId="7" borderId="1" xfId="0" applyNumberFormat="1" applyFont="1" applyFill="1" applyBorder="1" applyAlignment="1">
      <alignment horizontal="center" vertical="center"/>
    </xf>
    <xf numFmtId="177" fontId="0" fillId="7" borderId="1" xfId="0" applyNumberFormat="1" applyFont="1" applyFill="1" applyBorder="1" applyAlignment="1">
      <alignment horizontal="center" vertical="center"/>
    </xf>
    <xf numFmtId="177" fontId="0" fillId="8" borderId="1"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9" fillId="0" borderId="1" xfId="0" applyFont="1" applyFill="1" applyBorder="1" applyAlignment="1">
      <alignment vertical="center"/>
    </xf>
    <xf numFmtId="0" fontId="9" fillId="2" borderId="2" xfId="0" applyFont="1" applyFill="1" applyBorder="1" applyAlignment="1">
      <alignment vertical="center"/>
    </xf>
    <xf numFmtId="177" fontId="9" fillId="3" borderId="2"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7" fontId="10" fillId="3"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2" borderId="1" xfId="0" applyFont="1" applyFill="1" applyBorder="1" applyAlignment="1">
      <alignment vertical="center" wrapText="1"/>
    </xf>
    <xf numFmtId="177" fontId="0" fillId="3" borderId="1" xfId="0" applyNumberFormat="1" applyFont="1" applyFill="1" applyBorder="1" applyAlignment="1">
      <alignment vertical="center" wrapText="1"/>
    </xf>
    <xf numFmtId="177" fontId="9" fillId="3" borderId="5" xfId="0" applyNumberFormat="1" applyFont="1" applyFill="1" applyBorder="1" applyAlignment="1">
      <alignment horizontal="center" vertical="center"/>
    </xf>
    <xf numFmtId="177" fontId="9" fillId="3" borderId="6" xfId="0" applyNumberFormat="1" applyFont="1" applyFill="1" applyBorder="1" applyAlignment="1">
      <alignment horizontal="center" vertical="center"/>
    </xf>
    <xf numFmtId="177" fontId="9" fillId="4" borderId="2" xfId="0" applyNumberFormat="1" applyFont="1" applyFill="1" applyBorder="1" applyAlignment="1">
      <alignment horizontal="center" vertical="center"/>
    </xf>
    <xf numFmtId="177" fontId="9" fillId="4" borderId="6" xfId="0" applyNumberFormat="1" applyFont="1" applyFill="1" applyBorder="1" applyAlignment="1">
      <alignment horizontal="center" vertical="center"/>
    </xf>
    <xf numFmtId="177" fontId="9" fillId="5" borderId="2" xfId="0" applyNumberFormat="1" applyFont="1" applyFill="1" applyBorder="1" applyAlignment="1">
      <alignment horizontal="center" vertical="center"/>
    </xf>
    <xf numFmtId="177" fontId="9" fillId="5" borderId="6"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177" fontId="9" fillId="6" borderId="6" xfId="0" applyNumberFormat="1" applyFont="1" applyFill="1" applyBorder="1" applyAlignment="1">
      <alignment horizontal="center" vertical="center"/>
    </xf>
    <xf numFmtId="177" fontId="10" fillId="4" borderId="1" xfId="0" applyNumberFormat="1" applyFont="1" applyFill="1" applyBorder="1" applyAlignment="1">
      <alignment horizontal="center" vertical="center" wrapText="1"/>
    </xf>
    <xf numFmtId="177" fontId="10" fillId="5" borderId="1" xfId="0" applyNumberFormat="1" applyFont="1" applyFill="1" applyBorder="1" applyAlignment="1">
      <alignment horizontal="center" vertical="center" wrapText="1"/>
    </xf>
    <xf numFmtId="177" fontId="10" fillId="6" borderId="1" xfId="0" applyNumberFormat="1" applyFont="1" applyFill="1" applyBorder="1" applyAlignment="1">
      <alignment horizontal="center" vertical="center" wrapText="1"/>
    </xf>
    <xf numFmtId="177" fontId="0" fillId="4" borderId="1" xfId="0" applyNumberFormat="1" applyFont="1" applyFill="1" applyBorder="1" applyAlignment="1">
      <alignment vertical="center" wrapText="1"/>
    </xf>
    <xf numFmtId="177" fontId="0" fillId="5" borderId="1" xfId="0" applyNumberFormat="1" applyFont="1" applyFill="1" applyBorder="1" applyAlignment="1">
      <alignment vertical="center" wrapText="1"/>
    </xf>
    <xf numFmtId="177" fontId="0" fillId="6" borderId="1" xfId="0" applyNumberFormat="1" applyFont="1" applyFill="1" applyBorder="1" applyAlignment="1">
      <alignment vertical="center" wrapText="1"/>
    </xf>
    <xf numFmtId="177" fontId="9" fillId="7" borderId="2" xfId="0" applyNumberFormat="1" applyFont="1" applyFill="1" applyBorder="1" applyAlignment="1">
      <alignment horizontal="center" vertical="center"/>
    </xf>
    <xf numFmtId="177" fontId="9" fillId="7" borderId="6" xfId="0" applyNumberFormat="1" applyFont="1" applyFill="1" applyBorder="1" applyAlignment="1">
      <alignment horizontal="center" vertical="center"/>
    </xf>
    <xf numFmtId="177" fontId="10" fillId="7" borderId="1" xfId="0" applyNumberFormat="1" applyFont="1" applyFill="1" applyBorder="1" applyAlignment="1">
      <alignment horizontal="center" vertical="center" wrapText="1"/>
    </xf>
    <xf numFmtId="177" fontId="0" fillId="7" borderId="1" xfId="0" applyNumberFormat="1" applyFont="1" applyFill="1" applyBorder="1" applyAlignment="1">
      <alignment vertical="center" wrapText="1"/>
    </xf>
    <xf numFmtId="177" fontId="0" fillId="9" borderId="1" xfId="0" applyNumberFormat="1" applyFont="1" applyFill="1" applyBorder="1" applyAlignment="1">
      <alignment horizontal="center" vertical="center"/>
    </xf>
    <xf numFmtId="0" fontId="2" fillId="0" borderId="0" xfId="0" applyFont="1" applyAlignment="1">
      <alignment vertical="center"/>
    </xf>
    <xf numFmtId="0" fontId="2" fillId="2" borderId="0" xfId="0" applyFont="1" applyFill="1" applyAlignment="1">
      <alignment horizontal="center" vertical="center"/>
    </xf>
    <xf numFmtId="0" fontId="2" fillId="3" borderId="0" xfId="0" applyFont="1" applyFill="1" applyAlignment="1">
      <alignment horizontal="center" vertical="center"/>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76" fontId="3" fillId="0" borderId="3"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4" xfId="0" applyFont="1" applyBorder="1" applyAlignment="1">
      <alignment horizontal="center" vertical="center" wrapText="1"/>
    </xf>
    <xf numFmtId="176" fontId="3" fillId="0" borderId="4"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176" fontId="11" fillId="0" borderId="1" xfId="0" applyNumberFormat="1" applyFont="1" applyBorder="1" applyAlignment="1">
      <alignment horizontal="center" vertical="center" wrapText="1"/>
    </xf>
    <xf numFmtId="176" fontId="11" fillId="2"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8" borderId="1" xfId="0" applyFont="1" applyFill="1" applyBorder="1" applyAlignment="1">
      <alignment horizontal="center" vertical="center" wrapText="1"/>
    </xf>
    <xf numFmtId="0" fontId="11" fillId="0" borderId="6" xfId="0" applyFont="1" applyBorder="1" applyAlignment="1">
      <alignment horizontal="left" vertical="center" wrapText="1"/>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11" fillId="0"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0" borderId="0" xfId="0" applyFont="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2" fillId="4" borderId="0" xfId="0" applyFont="1" applyFill="1" applyAlignment="1">
      <alignment horizontal="center" vertical="center"/>
    </xf>
    <xf numFmtId="0" fontId="2" fillId="5" borderId="0" xfId="0" applyFont="1" applyFill="1" applyAlignment="1">
      <alignment horizontal="center" vertical="center"/>
    </xf>
    <xf numFmtId="0" fontId="2" fillId="6" borderId="0" xfId="0" applyFont="1" applyFill="1" applyAlignment="1">
      <alignment horizontal="center" vertical="center"/>
    </xf>
    <xf numFmtId="0" fontId="3" fillId="3"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176" fontId="11" fillId="3" borderId="1" xfId="0" applyNumberFormat="1" applyFont="1" applyFill="1" applyBorder="1" applyAlignment="1">
      <alignment horizontal="center" vertical="center" wrapText="1"/>
    </xf>
    <xf numFmtId="0" fontId="0" fillId="4" borderId="1" xfId="0" applyFill="1" applyBorder="1">
      <alignment vertical="center"/>
    </xf>
    <xf numFmtId="176" fontId="11" fillId="4" borderId="1" xfId="0" applyNumberFormat="1" applyFont="1" applyFill="1" applyBorder="1" applyAlignment="1">
      <alignment horizontal="center" vertical="center" wrapText="1"/>
    </xf>
    <xf numFmtId="0" fontId="0" fillId="5" borderId="1" xfId="0" applyFill="1" applyBorder="1">
      <alignment vertical="center"/>
    </xf>
    <xf numFmtId="176" fontId="11" fillId="5" borderId="1" xfId="0" applyNumberFormat="1" applyFont="1" applyFill="1" applyBorder="1" applyAlignment="1">
      <alignment horizontal="center" vertical="center" wrapText="1"/>
    </xf>
    <xf numFmtId="0" fontId="0" fillId="6" borderId="1" xfId="0" applyFill="1" applyBorder="1">
      <alignment vertical="center"/>
    </xf>
    <xf numFmtId="176" fontId="11" fillId="6"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0" fillId="4" borderId="1" xfId="0"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4" borderId="0" xfId="0" applyFont="1" applyFill="1" applyAlignment="1">
      <alignment horizontal="left" vertical="center"/>
    </xf>
    <xf numFmtId="0" fontId="1" fillId="5" borderId="0" xfId="0" applyFont="1" applyFill="1" applyAlignment="1">
      <alignment horizontal="left" vertical="center"/>
    </xf>
    <xf numFmtId="0" fontId="1" fillId="6" borderId="0" xfId="0" applyFont="1" applyFill="1" applyAlignment="1">
      <alignment horizontal="left" vertical="center"/>
    </xf>
    <xf numFmtId="0" fontId="2" fillId="7" borderId="0" xfId="0" applyFont="1" applyFill="1" applyAlignment="1">
      <alignment horizontal="center" vertical="center"/>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0" fillId="7" borderId="1" xfId="0" applyFill="1" applyBorder="1">
      <alignment vertical="center"/>
    </xf>
    <xf numFmtId="176" fontId="11" fillId="7" borderId="1" xfId="0" applyNumberFormat="1" applyFont="1" applyFill="1" applyBorder="1" applyAlignment="1">
      <alignment horizontal="center" vertical="center" wrapText="1"/>
    </xf>
    <xf numFmtId="0" fontId="11" fillId="7" borderId="1"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7" borderId="0" xfId="0" applyFont="1" applyFill="1" applyAlignment="1">
      <alignment horizontal="left" vertical="center"/>
    </xf>
    <xf numFmtId="0" fontId="1" fillId="3" borderId="0" xfId="0" applyFont="1" applyFill="1">
      <alignment vertical="center"/>
    </xf>
    <xf numFmtId="177" fontId="12" fillId="3" borderId="2" xfId="0" applyNumberFormat="1" applyFont="1" applyFill="1" applyBorder="1" applyAlignment="1">
      <alignment horizontal="center" vertical="center"/>
    </xf>
    <xf numFmtId="178" fontId="1" fillId="3" borderId="1" xfId="0" applyNumberFormat="1" applyFont="1" applyFill="1" applyBorder="1" applyAlignment="1">
      <alignment horizontal="center" vertical="center"/>
    </xf>
    <xf numFmtId="177" fontId="12" fillId="3" borderId="6" xfId="0" applyNumberFormat="1" applyFont="1" applyFill="1" applyBorder="1" applyAlignment="1">
      <alignment horizontal="center" vertical="center"/>
    </xf>
    <xf numFmtId="177" fontId="12" fillId="4" borderId="2" xfId="0" applyNumberFormat="1" applyFont="1" applyFill="1" applyBorder="1" applyAlignment="1">
      <alignment horizontal="center" vertical="center"/>
    </xf>
    <xf numFmtId="177" fontId="12" fillId="4" borderId="6" xfId="0" applyNumberFormat="1" applyFont="1" applyFill="1" applyBorder="1" applyAlignment="1">
      <alignment horizontal="center" vertical="center"/>
    </xf>
    <xf numFmtId="177" fontId="12" fillId="5" borderId="2" xfId="0" applyNumberFormat="1" applyFont="1" applyFill="1" applyBorder="1" applyAlignment="1">
      <alignment horizontal="center" vertical="center"/>
    </xf>
    <xf numFmtId="177" fontId="12" fillId="5" borderId="6" xfId="0" applyNumberFormat="1" applyFont="1" applyFill="1" applyBorder="1" applyAlignment="1">
      <alignment horizontal="center" vertical="center"/>
    </xf>
    <xf numFmtId="0" fontId="0" fillId="10" borderId="0" xfId="0" applyFill="1">
      <alignment vertical="center"/>
    </xf>
    <xf numFmtId="177" fontId="12" fillId="10" borderId="2" xfId="0" applyNumberFormat="1" applyFont="1" applyFill="1" applyBorder="1" applyAlignment="1">
      <alignment horizontal="center" vertical="center"/>
    </xf>
    <xf numFmtId="177" fontId="10" fillId="10" borderId="1" xfId="0" applyNumberFormat="1" applyFont="1" applyFill="1" applyBorder="1" applyAlignment="1">
      <alignment horizontal="center" vertical="center" wrapText="1"/>
    </xf>
    <xf numFmtId="177" fontId="1" fillId="3" borderId="1" xfId="0" applyNumberFormat="1" applyFont="1" applyFill="1" applyBorder="1" applyAlignment="1">
      <alignment vertical="center" wrapText="1"/>
    </xf>
    <xf numFmtId="177" fontId="0" fillId="10" borderId="1" xfId="0" applyNumberFormat="1" applyFont="1" applyFill="1" applyBorder="1" applyAlignment="1">
      <alignment vertical="center" wrapText="1"/>
    </xf>
    <xf numFmtId="177" fontId="0" fillId="10" borderId="1" xfId="0" applyNumberFormat="1" applyFont="1" applyFill="1" applyBorder="1" applyAlignment="1">
      <alignment horizontal="center" vertical="center"/>
    </xf>
    <xf numFmtId="0" fontId="12" fillId="3" borderId="0" xfId="0" applyFont="1" applyFill="1" applyAlignment="1">
      <alignment horizontal="center" vertical="center"/>
    </xf>
    <xf numFmtId="0" fontId="12" fillId="4" borderId="0" xfId="0" applyFont="1" applyFill="1" applyAlignment="1">
      <alignment horizontal="center" vertical="center"/>
    </xf>
    <xf numFmtId="0" fontId="12" fillId="10" borderId="0" xfId="0" applyFont="1" applyFill="1" applyAlignment="1">
      <alignment horizontal="center" vertical="center"/>
    </xf>
    <xf numFmtId="0" fontId="12" fillId="5" borderId="0" xfId="0" applyFont="1" applyFill="1" applyAlignment="1">
      <alignment horizontal="center" vertical="center"/>
    </xf>
    <xf numFmtId="0" fontId="3" fillId="10" borderId="1" xfId="0" applyFont="1" applyFill="1" applyBorder="1" applyAlignment="1">
      <alignment horizontal="center" vertical="center" wrapText="1"/>
    </xf>
    <xf numFmtId="0" fontId="0" fillId="10" borderId="1" xfId="0" applyFill="1" applyBorder="1">
      <alignment vertical="center"/>
    </xf>
    <xf numFmtId="0" fontId="1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177" fontId="13" fillId="3" borderId="1" xfId="0" applyNumberFormat="1" applyFont="1" applyFill="1" applyBorder="1" applyAlignment="1">
      <alignment horizontal="center" vertical="center"/>
    </xf>
    <xf numFmtId="177" fontId="12" fillId="7" borderId="2" xfId="0" applyNumberFormat="1" applyFont="1" applyFill="1" applyBorder="1" applyAlignment="1">
      <alignment horizontal="center" vertical="center"/>
    </xf>
    <xf numFmtId="177" fontId="12" fillId="7" borderId="6" xfId="0" applyNumberFormat="1" applyFont="1" applyFill="1" applyBorder="1" applyAlignment="1">
      <alignment horizontal="center" vertical="center"/>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176" fontId="11" fillId="11"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2" fillId="7" borderId="0" xfId="0" applyFont="1" applyFill="1" applyAlignment="1">
      <alignment horizontal="center" vertical="center"/>
    </xf>
    <xf numFmtId="176" fontId="14" fillId="3"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15" fillId="0" borderId="0" xfId="0" applyFont="1" applyFill="1" applyAlignment="1">
      <alignment horizontal="center" vertical="center"/>
    </xf>
    <xf numFmtId="0" fontId="16" fillId="0" borderId="7" xfId="0" applyFont="1" applyFill="1" applyBorder="1" applyAlignment="1">
      <alignment horizontal="center" vertical="center" wrapText="1"/>
    </xf>
    <xf numFmtId="0" fontId="16" fillId="0" borderId="7" xfId="0" applyFont="1" applyFill="1" applyBorder="1" applyAlignment="1">
      <alignment horizontal="center" vertical="center"/>
    </xf>
    <xf numFmtId="176" fontId="17" fillId="12" borderId="4" xfId="5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15"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xf>
    <xf numFmtId="9" fontId="15" fillId="0" borderId="1" xfId="0" applyNumberFormat="1" applyFont="1" applyFill="1" applyBorder="1" applyAlignment="1">
      <alignment horizontal="center" vertical="center"/>
    </xf>
    <xf numFmtId="0" fontId="15" fillId="0" borderId="0" xfId="0" applyFont="1" applyFill="1" applyAlignment="1">
      <alignment horizontal="left" vertical="center" wrapText="1"/>
    </xf>
    <xf numFmtId="0" fontId="15" fillId="0" borderId="0" xfId="0" applyFont="1" applyFill="1" applyAlignment="1">
      <alignment horizontal="left" vertical="center"/>
    </xf>
    <xf numFmtId="0" fontId="0" fillId="0" borderId="0" xfId="0" applyFill="1" applyAlignment="1">
      <alignment horizontal="left" vertical="top" wrapText="1"/>
    </xf>
    <xf numFmtId="0" fontId="0" fillId="0" borderId="0" xfId="0" applyFill="1" applyAlignment="1">
      <alignment horizontal="left" vertical="top"/>
    </xf>
    <xf numFmtId="0" fontId="19" fillId="0" borderId="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4"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s>
  <tableStyles count="0" defaultTableStyle="TableStyleMedium2" defaultPivotStyle="PivotStyleLight16"/>
  <colors>
    <mruColors>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K7" sqref="K7"/>
    </sheetView>
  </sheetViews>
  <sheetFormatPr defaultColWidth="9" defaultRowHeight="14.4"/>
  <cols>
    <col min="1" max="1" width="13.1296296296296" style="209" customWidth="1"/>
    <col min="2" max="2" width="11.6296296296296" style="210" customWidth="1"/>
    <col min="3" max="8" width="14.75" style="210" customWidth="1"/>
    <col min="9" max="9" width="13.7777777777778" style="210" customWidth="1"/>
    <col min="10" max="10" width="9" style="210"/>
    <col min="11" max="11" width="10.3796296296296" style="210"/>
    <col min="12" max="12" width="14.1296296296296" style="210"/>
    <col min="13" max="16384" width="9" style="210"/>
  </cols>
  <sheetData>
    <row r="1" ht="32" customHeight="1" spans="1:9">
      <c r="A1" s="212" t="s">
        <v>0</v>
      </c>
      <c r="B1" s="213"/>
      <c r="C1" s="213"/>
      <c r="D1" s="213"/>
      <c r="E1" s="213"/>
      <c r="F1" s="213"/>
      <c r="G1" s="213"/>
      <c r="H1" s="213"/>
      <c r="I1" s="213"/>
    </row>
    <row r="2" s="209" customFormat="1" ht="42" customHeight="1" spans="1:9">
      <c r="A2" s="214" t="s">
        <v>1</v>
      </c>
      <c r="B2" s="215" t="s">
        <v>2</v>
      </c>
      <c r="C2" s="215" t="s">
        <v>3</v>
      </c>
      <c r="D2" s="215" t="s">
        <v>4</v>
      </c>
      <c r="E2" s="215" t="s">
        <v>5</v>
      </c>
      <c r="F2" s="215" t="s">
        <v>6</v>
      </c>
      <c r="G2" s="215" t="s">
        <v>7</v>
      </c>
      <c r="H2" s="215" t="s">
        <v>8</v>
      </c>
      <c r="I2" s="215" t="s">
        <v>9</v>
      </c>
    </row>
    <row r="3" s="210" customFormat="1" ht="23" customHeight="1" spans="1:9">
      <c r="A3" s="216" t="s">
        <v>10</v>
      </c>
      <c r="B3" s="217" t="s">
        <v>11</v>
      </c>
      <c r="C3" s="217">
        <f>'铺装（第三次报价）'!G13</f>
        <v>402437.2</v>
      </c>
      <c r="D3" s="218">
        <f>'铺装（第一次报价）'!J13</f>
        <v>487663.4</v>
      </c>
      <c r="E3" s="218">
        <f>'铺装（第一次报价）'!L13</f>
        <v>405957.32</v>
      </c>
      <c r="F3" s="218">
        <f>'铺装（第一次报价）'!N13</f>
        <v>437404.4568</v>
      </c>
      <c r="G3" s="218">
        <f>'铺装（第一次报价）'!P13</f>
        <v>227405.2</v>
      </c>
      <c r="H3" s="218">
        <f>'铺装（第一次报价）'!R13</f>
        <v>386116.4</v>
      </c>
      <c r="I3" s="227" t="s">
        <v>12</v>
      </c>
    </row>
    <row r="4" s="210" customFormat="1" ht="23" customHeight="1" spans="1:9">
      <c r="A4" s="216"/>
      <c r="B4" s="217" t="s">
        <v>13</v>
      </c>
      <c r="C4" s="218">
        <f>'安装（第三次报价）'!G52</f>
        <v>132316.552585015</v>
      </c>
      <c r="D4" s="218">
        <f>'安装（第一次报价）'!J52</f>
        <v>169432.0538</v>
      </c>
      <c r="E4" s="218">
        <f>'安装（第一次报价）'!L52</f>
        <v>183771.72</v>
      </c>
      <c r="F4" s="218">
        <f>'安装（第一次报价）'!N52</f>
        <v>389149.1559</v>
      </c>
      <c r="G4" s="218">
        <f>'安装（第一次报价）'!P52</f>
        <v>0</v>
      </c>
      <c r="H4" s="218">
        <f>'安装（第一次报价）'!R52</f>
        <v>108190.5267</v>
      </c>
      <c r="I4" s="228"/>
    </row>
    <row r="5" s="210" customFormat="1" ht="23" customHeight="1" spans="1:9">
      <c r="A5" s="216"/>
      <c r="B5" s="217" t="s">
        <v>14</v>
      </c>
      <c r="C5" s="218">
        <f>'管网（第三次报价）'!G40</f>
        <v>300413.325184188</v>
      </c>
      <c r="D5" s="218">
        <f>'管网（第一次报价）'!J40</f>
        <v>265403.5694</v>
      </c>
      <c r="E5" s="218">
        <f>'管网（第一次报价）'!M40</f>
        <v>416715.7226</v>
      </c>
      <c r="F5" s="218">
        <f>'管网（第一次报价）'!O40</f>
        <v>495963.7577</v>
      </c>
      <c r="G5" s="218">
        <f>'管网（第一次报价）'!Q40</f>
        <v>196000.514</v>
      </c>
      <c r="H5" s="218">
        <f>'管网（第一次报价）'!S40</f>
        <v>413746.929</v>
      </c>
      <c r="I5" s="228"/>
    </row>
    <row r="6" s="211" customFormat="1" ht="23" customHeight="1" spans="1:9">
      <c r="A6" s="216"/>
      <c r="B6" s="219" t="s">
        <v>15</v>
      </c>
      <c r="C6" s="220">
        <f t="shared" ref="C6:H6" si="0">C3+C4+C5</f>
        <v>835167.077769204</v>
      </c>
      <c r="D6" s="220">
        <f t="shared" si="0"/>
        <v>922499.0232</v>
      </c>
      <c r="E6" s="220">
        <f t="shared" si="0"/>
        <v>1006444.7626</v>
      </c>
      <c r="F6" s="220">
        <f t="shared" si="0"/>
        <v>1322517.3704</v>
      </c>
      <c r="G6" s="220">
        <f t="shared" si="0"/>
        <v>423405.714</v>
      </c>
      <c r="H6" s="220">
        <f t="shared" si="0"/>
        <v>908053.8557</v>
      </c>
      <c r="I6" s="229"/>
    </row>
    <row r="7" s="210" customFormat="1" ht="23" customHeight="1" spans="1:9">
      <c r="A7" s="216" t="s">
        <v>16</v>
      </c>
      <c r="B7" s="217" t="s">
        <v>11</v>
      </c>
      <c r="C7" s="217"/>
      <c r="D7" s="218">
        <f>'铺装（第二次报价）'!I13</f>
        <v>487663.4</v>
      </c>
      <c r="E7" s="218">
        <f>'铺装（第二次报价）'!K13</f>
        <v>397502.16</v>
      </c>
      <c r="F7" s="218">
        <f>'铺装（第二次报价）'!M13</f>
        <v>430908.0768</v>
      </c>
      <c r="G7" s="218"/>
      <c r="H7" s="218">
        <f>'铺装（第二次报价）'!O13</f>
        <v>365586.02</v>
      </c>
      <c r="I7" s="227" t="s">
        <v>17</v>
      </c>
    </row>
    <row r="8" s="210" customFormat="1" ht="23" customHeight="1" spans="1:9">
      <c r="A8" s="216"/>
      <c r="B8" s="217" t="s">
        <v>13</v>
      </c>
      <c r="C8" s="218"/>
      <c r="D8" s="218">
        <f>'安装（第二次报价）'!I52</f>
        <v>169432.0538</v>
      </c>
      <c r="E8" s="218">
        <f>'安装（第二次报价）'!K52</f>
        <v>159744.52</v>
      </c>
      <c r="F8" s="218">
        <f>'安装（第二次报价）'!M52</f>
        <v>387645.9359</v>
      </c>
      <c r="G8" s="218"/>
      <c r="H8" s="218">
        <f>'安装（第二次报价）'!O52</f>
        <v>147419.92</v>
      </c>
      <c r="I8" s="228"/>
    </row>
    <row r="9" s="210" customFormat="1" ht="23" customHeight="1" spans="1:9">
      <c r="A9" s="216"/>
      <c r="B9" s="217" t="s">
        <v>14</v>
      </c>
      <c r="C9" s="218"/>
      <c r="D9" s="218">
        <f>'管网（第二次报价）'!I40</f>
        <v>265403.5694</v>
      </c>
      <c r="E9" s="218">
        <f>'管网（第二次报价）'!K40</f>
        <v>336110.1366</v>
      </c>
      <c r="F9" s="218">
        <f>'管网（第二次报价）'!M40</f>
        <v>486272.7577</v>
      </c>
      <c r="G9" s="218"/>
      <c r="H9" s="218">
        <f>'管网（第二次报价）'!O40</f>
        <v>323728.32</v>
      </c>
      <c r="I9" s="228"/>
    </row>
    <row r="10" s="211" customFormat="1" ht="23" customHeight="1" spans="1:9">
      <c r="A10" s="216"/>
      <c r="B10" s="219" t="s">
        <v>15</v>
      </c>
      <c r="C10" s="220"/>
      <c r="D10" s="220">
        <f t="shared" ref="C10:H10" si="1">D7+D8+D9</f>
        <v>922499.0232</v>
      </c>
      <c r="E10" s="220">
        <f t="shared" si="1"/>
        <v>893356.8166</v>
      </c>
      <c r="F10" s="220">
        <f t="shared" si="1"/>
        <v>1304826.7704</v>
      </c>
      <c r="G10" s="220"/>
      <c r="H10" s="220">
        <f t="shared" si="1"/>
        <v>836734.26</v>
      </c>
      <c r="I10" s="228"/>
    </row>
    <row r="11" s="210" customFormat="1" ht="23" customHeight="1" spans="1:9">
      <c r="A11" s="216" t="s">
        <v>18</v>
      </c>
      <c r="B11" s="217" t="s">
        <v>11</v>
      </c>
      <c r="C11" s="217"/>
      <c r="D11" s="218">
        <f>'铺装（第三次报价）'!I13</f>
        <v>456276.2</v>
      </c>
      <c r="E11" s="218">
        <f>'铺装（第三次报价）'!K13</f>
        <v>382944.4</v>
      </c>
      <c r="F11" s="218">
        <f>'铺装（第三次报价）'!M13</f>
        <v>429430.8768</v>
      </c>
      <c r="G11" s="218"/>
      <c r="H11" s="218">
        <f>'铺装（第三次报价）'!O13</f>
        <v>404894.08</v>
      </c>
      <c r="I11" s="228"/>
    </row>
    <row r="12" s="210" customFormat="1" ht="23" customHeight="1" spans="1:9">
      <c r="A12" s="216"/>
      <c r="B12" s="217" t="s">
        <v>13</v>
      </c>
      <c r="C12" s="218"/>
      <c r="D12" s="218">
        <f>'安装（第三次报价）'!I52</f>
        <v>166170.2338</v>
      </c>
      <c r="E12" s="218">
        <f>'安装（第三次报价）'!K52</f>
        <v>145412.06</v>
      </c>
      <c r="F12" s="218">
        <f>'安装（第三次报价）'!M52</f>
        <v>383097.3759</v>
      </c>
      <c r="G12" s="218"/>
      <c r="H12" s="218">
        <f>'安装（第三次报价）'!O52</f>
        <v>147419.92</v>
      </c>
      <c r="I12" s="228"/>
    </row>
    <row r="13" s="210" customFormat="1" ht="23" customHeight="1" spans="1:9">
      <c r="A13" s="216"/>
      <c r="B13" s="217" t="s">
        <v>14</v>
      </c>
      <c r="C13" s="218"/>
      <c r="D13" s="218">
        <f>'管网（第三次报价）'!I40</f>
        <v>262553.5694</v>
      </c>
      <c r="E13" s="218">
        <f>'管网（第三次报价）'!K40</f>
        <v>416715.7226</v>
      </c>
      <c r="F13" s="218">
        <f>'管网（第三次报价）'!M40</f>
        <v>485314.4077</v>
      </c>
      <c r="G13" s="218"/>
      <c r="H13" s="218">
        <f>'管网（第三次报价）'!O40</f>
        <v>313213.67</v>
      </c>
      <c r="I13" s="228"/>
    </row>
    <row r="14" s="211" customFormat="1" ht="23" customHeight="1" spans="1:9">
      <c r="A14" s="216"/>
      <c r="B14" s="219" t="s">
        <v>15</v>
      </c>
      <c r="C14" s="220"/>
      <c r="D14" s="220">
        <f t="shared" ref="C14:H14" si="2">D11+D12+D13</f>
        <v>885000.0032</v>
      </c>
      <c r="E14" s="220">
        <f t="shared" si="2"/>
        <v>945072.1826</v>
      </c>
      <c r="F14" s="220">
        <f t="shared" si="2"/>
        <v>1297842.6604</v>
      </c>
      <c r="G14" s="220"/>
      <c r="H14" s="221">
        <f t="shared" si="2"/>
        <v>865527.67</v>
      </c>
      <c r="I14" s="229"/>
    </row>
    <row r="15" s="211" customFormat="1" ht="23" customHeight="1" spans="1:9">
      <c r="A15" s="216" t="s">
        <v>19</v>
      </c>
      <c r="B15" s="219"/>
      <c r="C15" s="222">
        <v>0.09</v>
      </c>
      <c r="D15" s="222">
        <v>0.09</v>
      </c>
      <c r="E15" s="222">
        <v>0.09</v>
      </c>
      <c r="F15" s="222">
        <v>0.09</v>
      </c>
      <c r="G15" s="222"/>
      <c r="H15" s="222">
        <v>0.09</v>
      </c>
      <c r="I15" s="219"/>
    </row>
    <row r="16" s="211" customFormat="1" ht="45" customHeight="1" spans="1:9">
      <c r="A16" s="216" t="s">
        <v>20</v>
      </c>
      <c r="B16" s="219"/>
      <c r="C16" s="220">
        <f>C6/1.09</f>
        <v>766208.328228627</v>
      </c>
      <c r="D16" s="220">
        <f>D14/1.09</f>
        <v>811926.608440367</v>
      </c>
      <c r="E16" s="220">
        <f>E14/1.09</f>
        <v>867038.699633027</v>
      </c>
      <c r="F16" s="220">
        <f>F14/1.09</f>
        <v>1190681.33981651</v>
      </c>
      <c r="G16" s="220"/>
      <c r="H16" s="220">
        <f>H14/1.09</f>
        <v>794062.082568807</v>
      </c>
      <c r="I16" s="219"/>
    </row>
    <row r="17" s="211" customFormat="1" ht="33" customHeight="1" spans="1:9">
      <c r="A17" s="223" t="s">
        <v>21</v>
      </c>
      <c r="B17" s="224"/>
      <c r="C17" s="224"/>
      <c r="D17" s="224"/>
      <c r="E17" s="224"/>
      <c r="F17" s="224"/>
      <c r="G17" s="224"/>
      <c r="H17" s="224"/>
      <c r="I17" s="224"/>
    </row>
    <row r="18" ht="125" customHeight="1" spans="1:9">
      <c r="A18" s="225" t="s">
        <v>22</v>
      </c>
      <c r="B18" s="226"/>
      <c r="C18" s="226"/>
      <c r="D18" s="226"/>
      <c r="E18" s="226"/>
      <c r="F18" s="226"/>
      <c r="G18" s="226"/>
      <c r="H18" s="226"/>
      <c r="I18" s="226"/>
    </row>
  </sheetData>
  <mergeCells count="8">
    <mergeCell ref="A1:I1"/>
    <mergeCell ref="A17:I17"/>
    <mergeCell ref="A18:I18"/>
    <mergeCell ref="A3:A6"/>
    <mergeCell ref="A7:A10"/>
    <mergeCell ref="A11:A14"/>
    <mergeCell ref="I3:I6"/>
    <mergeCell ref="I7:I14"/>
  </mergeCells>
  <printOptions gridLines="1"/>
  <pageMargins left="0.751388888888889" right="0.751388888888889" top="0.802777777777778" bottom="0.60625"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0"/>
  <sheetViews>
    <sheetView workbookViewId="0">
      <pane ySplit="3" topLeftCell="A37" activePane="bottomLeft" state="frozen"/>
      <selection/>
      <selection pane="bottomLeft" activeCell="F5" sqref="F5:F38"/>
    </sheetView>
  </sheetViews>
  <sheetFormatPr defaultColWidth="9" defaultRowHeight="14.4"/>
  <cols>
    <col min="3" max="3" width="22.3796296296296" customWidth="1"/>
    <col min="6" max="6" width="10.5" style="3" customWidth="1"/>
    <col min="7" max="7" width="11.5" style="3"/>
    <col min="8" max="8" width="10.25" style="4" customWidth="1"/>
    <col min="9" max="9" width="10.3796296296296" style="4" hidden="1" customWidth="1"/>
    <col min="10" max="10" width="11.5" style="4" customWidth="1"/>
    <col min="11" max="11" width="10.25" style="5" customWidth="1"/>
    <col min="12" max="12" width="10.3796296296296" style="5" hidden="1" customWidth="1"/>
    <col min="13" max="13" width="14.8796296296296" style="5" customWidth="1"/>
    <col min="14" max="14" width="10.25" style="6" customWidth="1"/>
    <col min="15" max="15" width="14.8796296296296" style="6"/>
    <col min="16" max="16" width="10.25" style="7" customWidth="1"/>
    <col min="17" max="17" width="14.8796296296296" style="7" customWidth="1"/>
    <col min="18" max="18" width="10.25" style="8" customWidth="1"/>
    <col min="19" max="19" width="14.8796296296296" style="8"/>
  </cols>
  <sheetData>
    <row r="1" s="1" customFormat="1" ht="35.1" customHeight="1" spans="1:19">
      <c r="A1" s="9" t="s">
        <v>140</v>
      </c>
      <c r="B1" s="9"/>
      <c r="C1" s="9"/>
      <c r="D1" s="9"/>
      <c r="E1" s="10"/>
      <c r="F1" s="11"/>
      <c r="G1" s="11"/>
      <c r="H1" s="12" t="s">
        <v>24</v>
      </c>
      <c r="I1" s="41"/>
      <c r="J1" s="42"/>
      <c r="K1" s="43" t="s">
        <v>25</v>
      </c>
      <c r="L1" s="44"/>
      <c r="M1" s="45"/>
      <c r="N1" s="46" t="s">
        <v>26</v>
      </c>
      <c r="O1" s="47"/>
      <c r="P1" s="48" t="s">
        <v>192</v>
      </c>
      <c r="Q1" s="71"/>
      <c r="R1" s="72" t="s">
        <v>27</v>
      </c>
      <c r="S1" s="73"/>
    </row>
    <row r="2" s="1" customFormat="1" ht="18" customHeight="1" spans="1:19">
      <c r="A2" s="13" t="s">
        <v>1</v>
      </c>
      <c r="B2" s="14" t="s">
        <v>2</v>
      </c>
      <c r="C2" s="14" t="s">
        <v>28</v>
      </c>
      <c r="D2" s="14" t="s">
        <v>29</v>
      </c>
      <c r="E2" s="15" t="s">
        <v>30</v>
      </c>
      <c r="F2" s="16" t="s">
        <v>31</v>
      </c>
      <c r="G2" s="16" t="s">
        <v>32</v>
      </c>
      <c r="H2" s="17" t="s">
        <v>141</v>
      </c>
      <c r="I2" s="49"/>
      <c r="J2" s="50" t="s">
        <v>32</v>
      </c>
      <c r="K2" s="51" t="s">
        <v>141</v>
      </c>
      <c r="L2" s="52"/>
      <c r="M2" s="53" t="s">
        <v>32</v>
      </c>
      <c r="N2" s="54" t="s">
        <v>141</v>
      </c>
      <c r="O2" s="55" t="s">
        <v>32</v>
      </c>
      <c r="P2" s="56" t="s">
        <v>141</v>
      </c>
      <c r="Q2" s="74" t="s">
        <v>32</v>
      </c>
      <c r="R2" s="75" t="s">
        <v>141</v>
      </c>
      <c r="S2" s="76" t="s">
        <v>32</v>
      </c>
    </row>
    <row r="3" s="1" customFormat="1" ht="31" customHeight="1" spans="1:19">
      <c r="A3" s="13"/>
      <c r="B3" s="14"/>
      <c r="C3" s="14"/>
      <c r="D3" s="14"/>
      <c r="E3" s="15"/>
      <c r="F3" s="18"/>
      <c r="G3" s="18"/>
      <c r="H3" s="19"/>
      <c r="I3" s="57" t="s">
        <v>195</v>
      </c>
      <c r="J3" s="50"/>
      <c r="K3" s="58"/>
      <c r="L3" s="59" t="s">
        <v>195</v>
      </c>
      <c r="M3" s="53"/>
      <c r="N3" s="60"/>
      <c r="O3" s="55"/>
      <c r="P3" s="61"/>
      <c r="Q3" s="74"/>
      <c r="R3" s="77"/>
      <c r="S3" s="76"/>
    </row>
    <row r="4" s="1" customFormat="1" ht="26" customHeight="1" spans="1:19">
      <c r="A4" s="13" t="s">
        <v>55</v>
      </c>
      <c r="B4" s="14" t="s">
        <v>142</v>
      </c>
      <c r="C4" s="14"/>
      <c r="D4" s="14"/>
      <c r="E4" s="15"/>
      <c r="F4" s="20"/>
      <c r="G4" s="20"/>
      <c r="H4" s="21"/>
      <c r="I4" s="57"/>
      <c r="J4" s="50"/>
      <c r="K4" s="62"/>
      <c r="L4" s="59"/>
      <c r="M4" s="53"/>
      <c r="N4" s="63"/>
      <c r="O4" s="55"/>
      <c r="P4" s="64"/>
      <c r="Q4" s="74"/>
      <c r="R4" s="78"/>
      <c r="S4" s="76"/>
    </row>
    <row r="5" s="1" customFormat="1" ht="158.4" spans="1:19">
      <c r="A5" s="13">
        <v>1</v>
      </c>
      <c r="B5" s="22" t="s">
        <v>143</v>
      </c>
      <c r="C5" s="23" t="s">
        <v>144</v>
      </c>
      <c r="D5" s="24" t="s">
        <v>49</v>
      </c>
      <c r="E5" s="25">
        <v>89</v>
      </c>
      <c r="F5" s="26">
        <v>125</v>
      </c>
      <c r="G5" s="26">
        <f>E5*F5</f>
        <v>11125</v>
      </c>
      <c r="H5" s="27">
        <v>95</v>
      </c>
      <c r="I5" s="27">
        <v>58</v>
      </c>
      <c r="J5" s="27">
        <f t="shared" ref="J5:J17" si="0">E5*H5</f>
        <v>8455</v>
      </c>
      <c r="K5" s="65">
        <v>160</v>
      </c>
      <c r="L5" s="65"/>
      <c r="M5" s="65">
        <f>K5*E5</f>
        <v>14240</v>
      </c>
      <c r="N5" s="66">
        <v>155.65</v>
      </c>
      <c r="O5" s="66">
        <f>N5*E5</f>
        <v>13852.85</v>
      </c>
      <c r="P5" s="67">
        <v>60</v>
      </c>
      <c r="Q5" s="67">
        <f>P5*E5</f>
        <v>5340</v>
      </c>
      <c r="R5" s="28">
        <v>234</v>
      </c>
      <c r="S5" s="79">
        <f>R5*E5</f>
        <v>20826</v>
      </c>
    </row>
    <row r="6" s="1" customFormat="1" ht="129.6" spans="1:19">
      <c r="A6" s="13">
        <v>2</v>
      </c>
      <c r="B6" s="22" t="s">
        <v>143</v>
      </c>
      <c r="C6" s="23" t="s">
        <v>145</v>
      </c>
      <c r="D6" s="24" t="s">
        <v>49</v>
      </c>
      <c r="E6" s="25">
        <v>2.1</v>
      </c>
      <c r="F6" s="26">
        <v>167</v>
      </c>
      <c r="G6" s="26">
        <f t="shared" ref="G6:G38" si="1">E6*F6</f>
        <v>350.7</v>
      </c>
      <c r="H6" s="27">
        <v>150</v>
      </c>
      <c r="I6" s="27">
        <v>108</v>
      </c>
      <c r="J6" s="27">
        <f t="shared" si="0"/>
        <v>315</v>
      </c>
      <c r="K6" s="65">
        <v>260</v>
      </c>
      <c r="L6" s="65"/>
      <c r="M6" s="65">
        <f t="shared" ref="M6:M38" si="2">K6*E6</f>
        <v>546</v>
      </c>
      <c r="N6" s="66">
        <v>198.32</v>
      </c>
      <c r="O6" s="66">
        <f t="shared" ref="O6:O38" si="3">N6*E6</f>
        <v>416.472</v>
      </c>
      <c r="P6" s="67">
        <v>60</v>
      </c>
      <c r="Q6" s="67">
        <f t="shared" ref="Q6:Q38" si="4">P6*E6</f>
        <v>126</v>
      </c>
      <c r="R6" s="79">
        <v>268</v>
      </c>
      <c r="S6" s="79">
        <f t="shared" ref="S6:S38" si="5">R6*E6</f>
        <v>562.8</v>
      </c>
    </row>
    <row r="7" s="1" customFormat="1" ht="129.6" spans="1:19">
      <c r="A7" s="13">
        <v>3</v>
      </c>
      <c r="B7" s="22" t="s">
        <v>143</v>
      </c>
      <c r="C7" s="23" t="s">
        <v>146</v>
      </c>
      <c r="D7" s="24" t="s">
        <v>49</v>
      </c>
      <c r="E7" s="25">
        <v>14.14</v>
      </c>
      <c r="F7" s="26">
        <v>210</v>
      </c>
      <c r="G7" s="26">
        <f t="shared" si="1"/>
        <v>2969.4</v>
      </c>
      <c r="H7" s="27">
        <v>205</v>
      </c>
      <c r="I7" s="27">
        <v>152.5</v>
      </c>
      <c r="J7" s="27">
        <f t="shared" si="0"/>
        <v>2898.7</v>
      </c>
      <c r="K7" s="65">
        <v>265</v>
      </c>
      <c r="L7" s="65"/>
      <c r="M7" s="65">
        <f t="shared" si="2"/>
        <v>3747.1</v>
      </c>
      <c r="N7" s="66">
        <v>239.57</v>
      </c>
      <c r="O7" s="66">
        <f t="shared" si="3"/>
        <v>3387.5198</v>
      </c>
      <c r="P7" s="67">
        <v>75</v>
      </c>
      <c r="Q7" s="67">
        <f t="shared" si="4"/>
        <v>1060.5</v>
      </c>
      <c r="R7" s="79">
        <v>344.4</v>
      </c>
      <c r="S7" s="79">
        <f t="shared" si="5"/>
        <v>4869.816</v>
      </c>
    </row>
    <row r="8" s="1" customFormat="1" ht="129.6" spans="1:19">
      <c r="A8" s="13">
        <v>4</v>
      </c>
      <c r="B8" s="22" t="s">
        <v>143</v>
      </c>
      <c r="C8" s="23" t="s">
        <v>147</v>
      </c>
      <c r="D8" s="24" t="s">
        <v>49</v>
      </c>
      <c r="E8" s="25">
        <v>155.11</v>
      </c>
      <c r="F8" s="26">
        <v>265</v>
      </c>
      <c r="G8" s="26">
        <f t="shared" si="1"/>
        <v>41104.15</v>
      </c>
      <c r="H8" s="27">
        <v>270</v>
      </c>
      <c r="I8" s="27">
        <v>218</v>
      </c>
      <c r="J8" s="27">
        <f t="shared" si="0"/>
        <v>41879.7</v>
      </c>
      <c r="K8" s="65">
        <v>345</v>
      </c>
      <c r="L8" s="65"/>
      <c r="M8" s="65">
        <f t="shared" si="2"/>
        <v>53512.95</v>
      </c>
      <c r="N8" s="66">
        <v>295.45</v>
      </c>
      <c r="O8" s="66">
        <f t="shared" si="3"/>
        <v>45827.2495</v>
      </c>
      <c r="P8" s="67">
        <v>75</v>
      </c>
      <c r="Q8" s="67">
        <f t="shared" si="4"/>
        <v>11633.25</v>
      </c>
      <c r="R8" s="28">
        <v>464.3</v>
      </c>
      <c r="S8" s="79">
        <f t="shared" si="5"/>
        <v>72017.573</v>
      </c>
    </row>
    <row r="9" s="1" customFormat="1" ht="86.4" spans="1:19">
      <c r="A9" s="13">
        <v>5</v>
      </c>
      <c r="B9" s="22" t="s">
        <v>87</v>
      </c>
      <c r="C9" s="23" t="s">
        <v>148</v>
      </c>
      <c r="D9" s="24" t="s">
        <v>49</v>
      </c>
      <c r="E9" s="25">
        <v>14.54</v>
      </c>
      <c r="F9" s="26">
        <v>90.35770275</v>
      </c>
      <c r="G9" s="26">
        <f t="shared" si="1"/>
        <v>1313.800997985</v>
      </c>
      <c r="H9" s="27">
        <v>115</v>
      </c>
      <c r="I9" s="27">
        <v>73</v>
      </c>
      <c r="J9" s="27">
        <f t="shared" si="0"/>
        <v>1672.1</v>
      </c>
      <c r="K9" s="65">
        <v>155</v>
      </c>
      <c r="L9" s="65"/>
      <c r="M9" s="65">
        <f t="shared" si="2"/>
        <v>2253.7</v>
      </c>
      <c r="N9" s="28">
        <v>278.14</v>
      </c>
      <c r="O9" s="66">
        <f t="shared" si="3"/>
        <v>4044.1556</v>
      </c>
      <c r="P9" s="67">
        <v>70</v>
      </c>
      <c r="Q9" s="67">
        <f t="shared" si="4"/>
        <v>1017.8</v>
      </c>
      <c r="R9" s="79">
        <v>118</v>
      </c>
      <c r="S9" s="79">
        <f t="shared" si="5"/>
        <v>1715.72</v>
      </c>
    </row>
    <row r="10" s="1" customFormat="1" ht="100.8" spans="1:19">
      <c r="A10" s="13">
        <v>6</v>
      </c>
      <c r="B10" s="22" t="s">
        <v>149</v>
      </c>
      <c r="C10" s="23" t="s">
        <v>150</v>
      </c>
      <c r="D10" s="24" t="s">
        <v>49</v>
      </c>
      <c r="E10" s="25">
        <v>133.16</v>
      </c>
      <c r="F10" s="26">
        <v>54.21462165</v>
      </c>
      <c r="G10" s="26">
        <f t="shared" si="1"/>
        <v>7219.219018914</v>
      </c>
      <c r="H10" s="27">
        <v>55</v>
      </c>
      <c r="I10" s="27">
        <v>23</v>
      </c>
      <c r="J10" s="27">
        <f t="shared" si="0"/>
        <v>7323.8</v>
      </c>
      <c r="K10" s="65">
        <v>100.6</v>
      </c>
      <c r="L10" s="65"/>
      <c r="M10" s="65">
        <f t="shared" si="2"/>
        <v>13395.896</v>
      </c>
      <c r="N10" s="66">
        <v>115</v>
      </c>
      <c r="O10" s="66">
        <f t="shared" si="3"/>
        <v>15313.4</v>
      </c>
      <c r="P10" s="67">
        <v>35</v>
      </c>
      <c r="Q10" s="67">
        <f t="shared" si="4"/>
        <v>4660.6</v>
      </c>
      <c r="R10" s="79">
        <v>84</v>
      </c>
      <c r="S10" s="79">
        <f t="shared" si="5"/>
        <v>11185.44</v>
      </c>
    </row>
    <row r="11" s="1" customFormat="1" ht="100.8" spans="1:19">
      <c r="A11" s="13">
        <v>7</v>
      </c>
      <c r="B11" s="22" t="s">
        <v>149</v>
      </c>
      <c r="C11" s="23" t="s">
        <v>151</v>
      </c>
      <c r="D11" s="24" t="s">
        <v>49</v>
      </c>
      <c r="E11" s="25">
        <v>14.54</v>
      </c>
      <c r="F11" s="26">
        <v>57.08626371</v>
      </c>
      <c r="G11" s="26">
        <f t="shared" si="1"/>
        <v>830.0342743434</v>
      </c>
      <c r="H11" s="27">
        <v>73.11</v>
      </c>
      <c r="I11" s="27">
        <v>37.4</v>
      </c>
      <c r="J11" s="27">
        <f t="shared" si="0"/>
        <v>1063.0194</v>
      </c>
      <c r="K11" s="65">
        <v>121.79</v>
      </c>
      <c r="L11" s="65"/>
      <c r="M11" s="65">
        <f t="shared" si="2"/>
        <v>1770.8266</v>
      </c>
      <c r="N11" s="66">
        <v>133.25</v>
      </c>
      <c r="O11" s="66">
        <f t="shared" si="3"/>
        <v>1937.455</v>
      </c>
      <c r="P11" s="67">
        <v>38</v>
      </c>
      <c r="Q11" s="67">
        <f t="shared" si="4"/>
        <v>552.52</v>
      </c>
      <c r="R11" s="79">
        <v>115</v>
      </c>
      <c r="S11" s="79">
        <f t="shared" si="5"/>
        <v>1672.1</v>
      </c>
    </row>
    <row r="12" s="1" customFormat="1" ht="28.8" spans="1:19">
      <c r="A12" s="13">
        <v>8</v>
      </c>
      <c r="B12" s="22" t="s">
        <v>82</v>
      </c>
      <c r="C12" s="23" t="s">
        <v>152</v>
      </c>
      <c r="D12" s="24" t="s">
        <v>84</v>
      </c>
      <c r="E12" s="25">
        <v>126.78</v>
      </c>
      <c r="F12" s="26">
        <v>17.3288745</v>
      </c>
      <c r="G12" s="26">
        <f t="shared" si="1"/>
        <v>2196.95470911</v>
      </c>
      <c r="H12" s="27">
        <v>12</v>
      </c>
      <c r="I12" s="27"/>
      <c r="J12" s="27">
        <f t="shared" si="0"/>
        <v>1521.36</v>
      </c>
      <c r="K12" s="65">
        <v>9.5</v>
      </c>
      <c r="L12" s="65"/>
      <c r="M12" s="65">
        <f t="shared" si="2"/>
        <v>1204.41</v>
      </c>
      <c r="N12" s="66">
        <v>32.1</v>
      </c>
      <c r="O12" s="66">
        <f t="shared" si="3"/>
        <v>4069.638</v>
      </c>
      <c r="P12" s="67">
        <v>57</v>
      </c>
      <c r="Q12" s="67">
        <f t="shared" si="4"/>
        <v>7226.46</v>
      </c>
      <c r="R12" s="28">
        <v>96</v>
      </c>
      <c r="S12" s="79">
        <f t="shared" si="5"/>
        <v>12170.88</v>
      </c>
    </row>
    <row r="13" s="1" customFormat="1" ht="57.6" spans="1:19">
      <c r="A13" s="13">
        <v>9</v>
      </c>
      <c r="B13" s="22" t="s">
        <v>85</v>
      </c>
      <c r="C13" s="23" t="s">
        <v>153</v>
      </c>
      <c r="D13" s="24" t="s">
        <v>84</v>
      </c>
      <c r="E13" s="25">
        <v>73.61</v>
      </c>
      <c r="F13" s="26">
        <v>14.853321</v>
      </c>
      <c r="G13" s="26">
        <f t="shared" si="1"/>
        <v>1093.35295881</v>
      </c>
      <c r="H13" s="27">
        <v>20</v>
      </c>
      <c r="I13" s="27"/>
      <c r="J13" s="27">
        <f t="shared" si="0"/>
        <v>1472.2</v>
      </c>
      <c r="K13" s="65">
        <v>35</v>
      </c>
      <c r="L13" s="65"/>
      <c r="M13" s="65">
        <f t="shared" si="2"/>
        <v>2576.35</v>
      </c>
      <c r="N13" s="66">
        <v>19.83</v>
      </c>
      <c r="O13" s="66">
        <f t="shared" si="3"/>
        <v>1459.6863</v>
      </c>
      <c r="P13" s="67">
        <v>95.92</v>
      </c>
      <c r="Q13" s="67">
        <f t="shared" si="4"/>
        <v>7060.6712</v>
      </c>
      <c r="R13" s="28">
        <v>96</v>
      </c>
      <c r="S13" s="79">
        <f t="shared" si="5"/>
        <v>7066.56</v>
      </c>
    </row>
    <row r="14" s="1" customFormat="1" ht="86.4" spans="1:19">
      <c r="A14" s="13">
        <v>10</v>
      </c>
      <c r="B14" s="22" t="s">
        <v>154</v>
      </c>
      <c r="C14" s="23" t="s">
        <v>155</v>
      </c>
      <c r="D14" s="24" t="s">
        <v>78</v>
      </c>
      <c r="E14" s="25">
        <v>12</v>
      </c>
      <c r="F14" s="26">
        <v>650</v>
      </c>
      <c r="G14" s="26">
        <f t="shared" si="1"/>
        <v>7800</v>
      </c>
      <c r="H14" s="28">
        <v>850</v>
      </c>
      <c r="I14" s="27">
        <v>700</v>
      </c>
      <c r="J14" s="27">
        <f t="shared" si="0"/>
        <v>10200</v>
      </c>
      <c r="K14" s="65">
        <v>560</v>
      </c>
      <c r="L14" s="65"/>
      <c r="M14" s="65">
        <f t="shared" si="2"/>
        <v>6720</v>
      </c>
      <c r="N14" s="66">
        <v>995.23</v>
      </c>
      <c r="O14" s="66">
        <f t="shared" si="3"/>
        <v>11942.76</v>
      </c>
      <c r="P14" s="67">
        <v>600</v>
      </c>
      <c r="Q14" s="67">
        <f t="shared" si="4"/>
        <v>7200</v>
      </c>
      <c r="R14" s="79">
        <v>338</v>
      </c>
      <c r="S14" s="79">
        <f t="shared" si="5"/>
        <v>4056</v>
      </c>
    </row>
    <row r="15" s="1" customFormat="1" ht="86.4" spans="1:19">
      <c r="A15" s="13">
        <v>11</v>
      </c>
      <c r="B15" s="22" t="s">
        <v>154</v>
      </c>
      <c r="C15" s="23" t="s">
        <v>156</v>
      </c>
      <c r="D15" s="24" t="s">
        <v>78</v>
      </c>
      <c r="E15" s="25">
        <v>15</v>
      </c>
      <c r="F15" s="26">
        <v>850</v>
      </c>
      <c r="G15" s="26">
        <f t="shared" si="1"/>
        <v>12750</v>
      </c>
      <c r="H15" s="28">
        <v>1050</v>
      </c>
      <c r="I15" s="27">
        <v>900</v>
      </c>
      <c r="J15" s="27">
        <f t="shared" si="0"/>
        <v>15750</v>
      </c>
      <c r="K15" s="65">
        <v>690</v>
      </c>
      <c r="L15" s="65"/>
      <c r="M15" s="65">
        <f t="shared" si="2"/>
        <v>10350</v>
      </c>
      <c r="N15" s="28">
        <v>1224.64</v>
      </c>
      <c r="O15" s="66">
        <f t="shared" si="3"/>
        <v>18369.6</v>
      </c>
      <c r="P15" s="67">
        <v>750</v>
      </c>
      <c r="Q15" s="67">
        <f t="shared" si="4"/>
        <v>11250</v>
      </c>
      <c r="R15" s="79">
        <v>360</v>
      </c>
      <c r="S15" s="79">
        <f t="shared" si="5"/>
        <v>5400</v>
      </c>
    </row>
    <row r="16" s="1" customFormat="1" ht="86.4" spans="1:19">
      <c r="A16" s="13">
        <v>12</v>
      </c>
      <c r="B16" s="22" t="s">
        <v>157</v>
      </c>
      <c r="C16" s="23" t="s">
        <v>158</v>
      </c>
      <c r="D16" s="24" t="s">
        <v>78</v>
      </c>
      <c r="E16" s="25">
        <v>19</v>
      </c>
      <c r="F16" s="26">
        <v>321.821955</v>
      </c>
      <c r="G16" s="26">
        <f t="shared" si="1"/>
        <v>6114.617145</v>
      </c>
      <c r="H16" s="28">
        <v>600</v>
      </c>
      <c r="I16" s="27">
        <v>350</v>
      </c>
      <c r="J16" s="27">
        <f t="shared" si="0"/>
        <v>11400</v>
      </c>
      <c r="K16" s="65">
        <v>365</v>
      </c>
      <c r="L16" s="65"/>
      <c r="M16" s="65">
        <f t="shared" si="2"/>
        <v>6935</v>
      </c>
      <c r="N16" s="28">
        <v>1157.97</v>
      </c>
      <c r="O16" s="66">
        <f t="shared" si="3"/>
        <v>22001.43</v>
      </c>
      <c r="P16" s="67">
        <v>450</v>
      </c>
      <c r="Q16" s="67">
        <f t="shared" si="4"/>
        <v>8550</v>
      </c>
      <c r="R16" s="79">
        <v>338</v>
      </c>
      <c r="S16" s="79">
        <f t="shared" si="5"/>
        <v>6422</v>
      </c>
    </row>
    <row r="17" s="1" customFormat="1" ht="86.4" spans="1:19">
      <c r="A17" s="13">
        <v>13</v>
      </c>
      <c r="B17" s="22" t="s">
        <v>157</v>
      </c>
      <c r="C17" s="23" t="s">
        <v>159</v>
      </c>
      <c r="D17" s="24" t="s">
        <v>78</v>
      </c>
      <c r="E17" s="25">
        <v>2</v>
      </c>
      <c r="F17" s="26">
        <v>321.821955</v>
      </c>
      <c r="G17" s="26">
        <f t="shared" si="1"/>
        <v>643.64391</v>
      </c>
      <c r="H17" s="28">
        <v>600</v>
      </c>
      <c r="I17" s="27">
        <v>350</v>
      </c>
      <c r="J17" s="27">
        <f t="shared" si="0"/>
        <v>1200</v>
      </c>
      <c r="K17" s="65">
        <v>365</v>
      </c>
      <c r="L17" s="65"/>
      <c r="M17" s="65">
        <f t="shared" si="2"/>
        <v>730</v>
      </c>
      <c r="N17" s="28">
        <v>1235.47</v>
      </c>
      <c r="O17" s="66">
        <f t="shared" si="3"/>
        <v>2470.94</v>
      </c>
      <c r="P17" s="67">
        <v>450</v>
      </c>
      <c r="Q17" s="67">
        <f t="shared" si="4"/>
        <v>900</v>
      </c>
      <c r="R17" s="79">
        <v>338</v>
      </c>
      <c r="S17" s="79">
        <f t="shared" si="5"/>
        <v>676</v>
      </c>
    </row>
    <row r="18" s="1" customFormat="1" ht="19.2" spans="1:19">
      <c r="A18" s="29" t="s">
        <v>89</v>
      </c>
      <c r="B18" s="30"/>
      <c r="C18" s="31"/>
      <c r="D18" s="13" t="s">
        <v>139</v>
      </c>
      <c r="E18" s="25"/>
      <c r="F18" s="26"/>
      <c r="G18" s="26">
        <f>SUM(G5:G17)</f>
        <v>95510.8730141624</v>
      </c>
      <c r="H18" s="27"/>
      <c r="I18" s="27"/>
      <c r="J18" s="27">
        <f>SUM(J5:J17)</f>
        <v>105150.8794</v>
      </c>
      <c r="K18" s="65"/>
      <c r="L18" s="65"/>
      <c r="M18" s="65">
        <f>SUM(M5:M17)</f>
        <v>117982.2326</v>
      </c>
      <c r="N18" s="66"/>
      <c r="O18" s="66">
        <f>SUM(O5:O17)</f>
        <v>145093.1562</v>
      </c>
      <c r="P18" s="67"/>
      <c r="Q18" s="67">
        <f>SUM(Q5:Q17)</f>
        <v>66577.8012</v>
      </c>
      <c r="R18" s="79"/>
      <c r="S18" s="79">
        <f>SUM(S5:S17)</f>
        <v>148640.889</v>
      </c>
    </row>
    <row r="19" s="1" customFormat="1" ht="19.2" spans="1:19">
      <c r="A19" s="32" t="s">
        <v>90</v>
      </c>
      <c r="B19" s="33" t="s">
        <v>160</v>
      </c>
      <c r="C19" s="33"/>
      <c r="D19" s="13"/>
      <c r="E19" s="25"/>
      <c r="F19" s="26"/>
      <c r="G19" s="26">
        <f t="shared" si="1"/>
        <v>0</v>
      </c>
      <c r="H19" s="27"/>
      <c r="I19" s="27"/>
      <c r="J19" s="27"/>
      <c r="K19" s="65"/>
      <c r="L19" s="65"/>
      <c r="M19" s="65">
        <f t="shared" si="2"/>
        <v>0</v>
      </c>
      <c r="N19" s="66"/>
      <c r="O19" s="66">
        <f t="shared" si="3"/>
        <v>0</v>
      </c>
      <c r="P19" s="67"/>
      <c r="Q19" s="67">
        <f t="shared" si="4"/>
        <v>0</v>
      </c>
      <c r="R19" s="79"/>
      <c r="S19" s="79">
        <f t="shared" si="5"/>
        <v>0</v>
      </c>
    </row>
    <row r="20" s="1" customFormat="1" ht="100.8" spans="1:19">
      <c r="A20" s="13">
        <v>1</v>
      </c>
      <c r="B20" s="22" t="s">
        <v>161</v>
      </c>
      <c r="C20" s="23" t="s">
        <v>162</v>
      </c>
      <c r="D20" s="13" t="s">
        <v>49</v>
      </c>
      <c r="E20" s="25" t="s">
        <v>163</v>
      </c>
      <c r="F20" s="26">
        <f>84*1.2</f>
        <v>100.8</v>
      </c>
      <c r="G20" s="26">
        <f t="shared" si="1"/>
        <v>734.832</v>
      </c>
      <c r="H20" s="27">
        <v>55</v>
      </c>
      <c r="I20" s="27">
        <v>25</v>
      </c>
      <c r="J20" s="27">
        <f t="shared" ref="J20:J29" si="6">E20*H20</f>
        <v>400.95</v>
      </c>
      <c r="K20" s="65">
        <v>195</v>
      </c>
      <c r="L20" s="65"/>
      <c r="M20" s="65">
        <f t="shared" si="2"/>
        <v>1421.55</v>
      </c>
      <c r="N20" s="66">
        <v>245.15</v>
      </c>
      <c r="O20" s="66">
        <f t="shared" si="3"/>
        <v>1787.1435</v>
      </c>
      <c r="P20" s="67">
        <v>70</v>
      </c>
      <c r="Q20" s="67">
        <f t="shared" si="4"/>
        <v>510.3</v>
      </c>
      <c r="R20" s="79">
        <v>73</v>
      </c>
      <c r="S20" s="79">
        <f t="shared" si="5"/>
        <v>532.17</v>
      </c>
    </row>
    <row r="21" s="1" customFormat="1" ht="100.8" spans="1:19">
      <c r="A21" s="13">
        <v>2</v>
      </c>
      <c r="B21" s="22" t="s">
        <v>122</v>
      </c>
      <c r="C21" s="23" t="s">
        <v>164</v>
      </c>
      <c r="D21" s="13" t="s">
        <v>49</v>
      </c>
      <c r="E21" s="25" t="s">
        <v>165</v>
      </c>
      <c r="F21" s="26">
        <v>52.4817342</v>
      </c>
      <c r="G21" s="26">
        <f t="shared" si="1"/>
        <v>925.252973946</v>
      </c>
      <c r="H21" s="27">
        <v>65</v>
      </c>
      <c r="I21" s="27">
        <v>35</v>
      </c>
      <c r="J21" s="27">
        <f t="shared" si="6"/>
        <v>1145.95</v>
      </c>
      <c r="K21" s="65">
        <v>110</v>
      </c>
      <c r="L21" s="65"/>
      <c r="M21" s="65">
        <f t="shared" si="2"/>
        <v>1939.3</v>
      </c>
      <c r="N21" s="66">
        <v>115</v>
      </c>
      <c r="O21" s="66">
        <f t="shared" si="3"/>
        <v>2027.45</v>
      </c>
      <c r="P21" s="67">
        <v>35</v>
      </c>
      <c r="Q21" s="67">
        <f t="shared" si="4"/>
        <v>617.05</v>
      </c>
      <c r="R21" s="79">
        <v>142</v>
      </c>
      <c r="S21" s="79">
        <f t="shared" si="5"/>
        <v>2503.46</v>
      </c>
    </row>
    <row r="22" s="2" customFormat="1" ht="129.6" spans="1:19">
      <c r="A22" s="13">
        <v>3</v>
      </c>
      <c r="B22" s="22" t="s">
        <v>122</v>
      </c>
      <c r="C22" s="23" t="s">
        <v>166</v>
      </c>
      <c r="D22" s="13" t="s">
        <v>49</v>
      </c>
      <c r="E22" s="25" t="s">
        <v>167</v>
      </c>
      <c r="F22" s="26">
        <v>125</v>
      </c>
      <c r="G22" s="26">
        <f t="shared" si="1"/>
        <v>70913.75</v>
      </c>
      <c r="H22" s="27">
        <v>95</v>
      </c>
      <c r="I22" s="27">
        <v>58</v>
      </c>
      <c r="J22" s="27">
        <f t="shared" si="6"/>
        <v>53894.45</v>
      </c>
      <c r="K22" s="65">
        <v>155</v>
      </c>
      <c r="L22" s="65"/>
      <c r="M22" s="65">
        <f t="shared" si="2"/>
        <v>87933.05</v>
      </c>
      <c r="N22" s="66">
        <v>155.65</v>
      </c>
      <c r="O22" s="66">
        <f t="shared" si="3"/>
        <v>88301.8015</v>
      </c>
      <c r="P22" s="67">
        <v>45</v>
      </c>
      <c r="Q22" s="67">
        <f t="shared" si="4"/>
        <v>25528.95</v>
      </c>
      <c r="R22" s="79">
        <v>234</v>
      </c>
      <c r="S22" s="79">
        <f t="shared" si="5"/>
        <v>132750.54</v>
      </c>
    </row>
    <row r="23" s="2" customFormat="1" ht="43.2" spans="1:19">
      <c r="A23" s="13">
        <v>4</v>
      </c>
      <c r="B23" s="22" t="s">
        <v>82</v>
      </c>
      <c r="C23" s="23" t="s">
        <v>168</v>
      </c>
      <c r="D23" s="13" t="s">
        <v>84</v>
      </c>
      <c r="E23" s="25" t="s">
        <v>169</v>
      </c>
      <c r="F23" s="26">
        <v>17.3288745</v>
      </c>
      <c r="G23" s="26">
        <f t="shared" si="1"/>
        <v>3078.821132415</v>
      </c>
      <c r="H23" s="27">
        <v>12</v>
      </c>
      <c r="I23" s="27"/>
      <c r="J23" s="27">
        <f t="shared" si="6"/>
        <v>2132.04</v>
      </c>
      <c r="K23" s="65">
        <v>9.5</v>
      </c>
      <c r="L23" s="65"/>
      <c r="M23" s="65">
        <f t="shared" si="2"/>
        <v>1687.865</v>
      </c>
      <c r="N23" s="66">
        <v>32.1</v>
      </c>
      <c r="O23" s="66">
        <f t="shared" si="3"/>
        <v>5703.207</v>
      </c>
      <c r="P23" s="67">
        <v>57</v>
      </c>
      <c r="Q23" s="67">
        <f t="shared" si="4"/>
        <v>10127.19</v>
      </c>
      <c r="R23" s="28">
        <v>96</v>
      </c>
      <c r="S23" s="79">
        <f t="shared" si="5"/>
        <v>17056.32</v>
      </c>
    </row>
    <row r="24" s="1" customFormat="1" ht="57.6" spans="1:19">
      <c r="A24" s="13">
        <v>5</v>
      </c>
      <c r="B24" s="22" t="s">
        <v>85</v>
      </c>
      <c r="C24" s="23" t="s">
        <v>153</v>
      </c>
      <c r="D24" s="13" t="s">
        <v>84</v>
      </c>
      <c r="E24" s="25" t="s">
        <v>170</v>
      </c>
      <c r="F24" s="26">
        <v>14.853321</v>
      </c>
      <c r="G24" s="26">
        <f t="shared" si="1"/>
        <v>1049.38712865</v>
      </c>
      <c r="H24" s="27">
        <v>20</v>
      </c>
      <c r="I24" s="27"/>
      <c r="J24" s="27">
        <f t="shared" si="6"/>
        <v>1413</v>
      </c>
      <c r="K24" s="65">
        <v>35</v>
      </c>
      <c r="L24" s="65"/>
      <c r="M24" s="65">
        <f t="shared" si="2"/>
        <v>2472.75</v>
      </c>
      <c r="N24" s="66">
        <v>19.83</v>
      </c>
      <c r="O24" s="66">
        <f t="shared" si="3"/>
        <v>1400.9895</v>
      </c>
      <c r="P24" s="67">
        <v>95.92</v>
      </c>
      <c r="Q24" s="67">
        <f t="shared" si="4"/>
        <v>6776.748</v>
      </c>
      <c r="R24" s="28">
        <v>96</v>
      </c>
      <c r="S24" s="79">
        <f t="shared" si="5"/>
        <v>6782.4</v>
      </c>
    </row>
    <row r="25" s="1" customFormat="1" ht="86.4" spans="1:19">
      <c r="A25" s="13">
        <v>6</v>
      </c>
      <c r="B25" s="22" t="s">
        <v>154</v>
      </c>
      <c r="C25" s="23" t="s">
        <v>171</v>
      </c>
      <c r="D25" s="13" t="s">
        <v>78</v>
      </c>
      <c r="E25" s="25" t="s">
        <v>172</v>
      </c>
      <c r="F25" s="26">
        <v>650</v>
      </c>
      <c r="G25" s="26">
        <f t="shared" si="1"/>
        <v>53950</v>
      </c>
      <c r="H25" s="27">
        <v>850</v>
      </c>
      <c r="I25" s="27">
        <v>700</v>
      </c>
      <c r="J25" s="27">
        <f t="shared" si="6"/>
        <v>70550</v>
      </c>
      <c r="K25" s="65">
        <v>570</v>
      </c>
      <c r="L25" s="65"/>
      <c r="M25" s="65">
        <f t="shared" si="2"/>
        <v>47310</v>
      </c>
      <c r="N25" s="66">
        <v>995.23</v>
      </c>
      <c r="O25" s="66">
        <f t="shared" si="3"/>
        <v>82604.09</v>
      </c>
      <c r="P25" s="67">
        <v>600</v>
      </c>
      <c r="Q25" s="67">
        <f t="shared" si="4"/>
        <v>49800</v>
      </c>
      <c r="R25" s="79">
        <v>338</v>
      </c>
      <c r="S25" s="79">
        <f t="shared" si="5"/>
        <v>28054</v>
      </c>
    </row>
    <row r="26" s="1" customFormat="1" ht="100.8" spans="1:19">
      <c r="A26" s="13">
        <v>7</v>
      </c>
      <c r="B26" s="22" t="s">
        <v>173</v>
      </c>
      <c r="C26" s="23" t="s">
        <v>174</v>
      </c>
      <c r="D26" s="13" t="s">
        <v>78</v>
      </c>
      <c r="E26" s="25"/>
      <c r="F26" s="26">
        <v>35276.637375</v>
      </c>
      <c r="G26" s="26">
        <f t="shared" si="1"/>
        <v>0</v>
      </c>
      <c r="H26" s="27"/>
      <c r="I26" s="27"/>
      <c r="J26" s="27">
        <f t="shared" si="6"/>
        <v>0</v>
      </c>
      <c r="K26" s="65">
        <v>58000</v>
      </c>
      <c r="L26" s="65"/>
      <c r="M26" s="65">
        <f t="shared" si="2"/>
        <v>0</v>
      </c>
      <c r="N26" s="66">
        <v>117500</v>
      </c>
      <c r="O26" s="66">
        <f t="shared" si="3"/>
        <v>0</v>
      </c>
      <c r="P26" s="67"/>
      <c r="Q26" s="67">
        <f t="shared" si="4"/>
        <v>0</v>
      </c>
      <c r="R26" s="79">
        <v>35970</v>
      </c>
      <c r="S26" s="79">
        <f t="shared" si="5"/>
        <v>0</v>
      </c>
    </row>
    <row r="27" s="1" customFormat="1" ht="57.6" spans="1:19">
      <c r="A27" s="13">
        <v>8</v>
      </c>
      <c r="B27" s="22" t="s">
        <v>175</v>
      </c>
      <c r="C27" s="23" t="s">
        <v>176</v>
      </c>
      <c r="D27" s="13" t="s">
        <v>78</v>
      </c>
      <c r="E27" s="25"/>
      <c r="F27" s="26">
        <v>20311.461659526</v>
      </c>
      <c r="G27" s="26">
        <f t="shared" si="1"/>
        <v>0</v>
      </c>
      <c r="H27" s="27"/>
      <c r="I27" s="27"/>
      <c r="J27" s="27">
        <f t="shared" si="6"/>
        <v>0</v>
      </c>
      <c r="K27" s="65">
        <v>65000</v>
      </c>
      <c r="L27" s="65"/>
      <c r="M27" s="65">
        <f t="shared" si="2"/>
        <v>0</v>
      </c>
      <c r="N27" s="66">
        <v>68753.02</v>
      </c>
      <c r="O27" s="66">
        <f t="shared" si="3"/>
        <v>0</v>
      </c>
      <c r="P27" s="67"/>
      <c r="Q27" s="67">
        <f t="shared" si="4"/>
        <v>0</v>
      </c>
      <c r="R27" s="79">
        <v>21800</v>
      </c>
      <c r="S27" s="79">
        <f t="shared" si="5"/>
        <v>0</v>
      </c>
    </row>
    <row r="28" s="1" customFormat="1" ht="57.6" spans="1:19">
      <c r="A28" s="13">
        <v>9</v>
      </c>
      <c r="B28" s="22" t="s">
        <v>177</v>
      </c>
      <c r="C28" s="23" t="s">
        <v>178</v>
      </c>
      <c r="D28" s="13" t="s">
        <v>84</v>
      </c>
      <c r="E28" s="25" t="s">
        <v>179</v>
      </c>
      <c r="F28" s="26">
        <v>17.3288745</v>
      </c>
      <c r="G28" s="26">
        <f t="shared" si="1"/>
        <v>4676.196783825</v>
      </c>
      <c r="H28" s="27">
        <v>12</v>
      </c>
      <c r="I28" s="27"/>
      <c r="J28" s="27">
        <f t="shared" si="6"/>
        <v>3238.2</v>
      </c>
      <c r="K28" s="65">
        <v>9.5</v>
      </c>
      <c r="L28" s="65"/>
      <c r="M28" s="65">
        <f t="shared" si="2"/>
        <v>2563.575</v>
      </c>
      <c r="N28" s="66">
        <v>32.1</v>
      </c>
      <c r="O28" s="66">
        <f t="shared" si="3"/>
        <v>8662.185</v>
      </c>
      <c r="P28" s="67">
        <v>57</v>
      </c>
      <c r="Q28" s="67">
        <f t="shared" si="4"/>
        <v>15381.45</v>
      </c>
      <c r="R28" s="28">
        <v>96</v>
      </c>
      <c r="S28" s="79">
        <f t="shared" si="5"/>
        <v>25905.6</v>
      </c>
    </row>
    <row r="29" s="1" customFormat="1" ht="72" spans="1:19">
      <c r="A29" s="13">
        <v>10</v>
      </c>
      <c r="B29" s="22" t="s">
        <v>85</v>
      </c>
      <c r="C29" s="23" t="s">
        <v>180</v>
      </c>
      <c r="D29" s="13" t="s">
        <v>84</v>
      </c>
      <c r="E29" s="25" t="s">
        <v>181</v>
      </c>
      <c r="F29" s="26">
        <v>14.853321</v>
      </c>
      <c r="G29" s="26">
        <f t="shared" si="1"/>
        <v>2227.40401716</v>
      </c>
      <c r="H29" s="27">
        <v>20</v>
      </c>
      <c r="I29" s="27"/>
      <c r="J29" s="27">
        <f t="shared" si="6"/>
        <v>2999.2</v>
      </c>
      <c r="K29" s="65">
        <v>35</v>
      </c>
      <c r="L29" s="65"/>
      <c r="M29" s="65">
        <f t="shared" si="2"/>
        <v>5248.6</v>
      </c>
      <c r="N29" s="66">
        <v>19.83</v>
      </c>
      <c r="O29" s="66">
        <f t="shared" si="3"/>
        <v>2973.7068</v>
      </c>
      <c r="P29" s="67">
        <v>95.92</v>
      </c>
      <c r="Q29" s="67">
        <f t="shared" si="4"/>
        <v>14384.1632</v>
      </c>
      <c r="R29" s="28">
        <v>96</v>
      </c>
      <c r="S29" s="79">
        <f t="shared" si="5"/>
        <v>14396.16</v>
      </c>
    </row>
    <row r="30" s="1" customFormat="1" ht="19.2" spans="1:19">
      <c r="A30" s="29" t="s">
        <v>89</v>
      </c>
      <c r="B30" s="30"/>
      <c r="C30" s="31"/>
      <c r="D30" s="13" t="s">
        <v>139</v>
      </c>
      <c r="E30" s="25"/>
      <c r="F30" s="26"/>
      <c r="G30" s="26">
        <f>SUM(G20:G29)</f>
        <v>137555.644035996</v>
      </c>
      <c r="H30" s="27"/>
      <c r="I30" s="27"/>
      <c r="J30" s="27">
        <f>SUM(J20:J29)</f>
        <v>135773.79</v>
      </c>
      <c r="K30" s="65"/>
      <c r="L30" s="65"/>
      <c r="M30" s="65">
        <f>SUM(M20:M29)</f>
        <v>150576.69</v>
      </c>
      <c r="N30" s="66"/>
      <c r="O30" s="66">
        <f>SUM(O20:O29)</f>
        <v>193460.5733</v>
      </c>
      <c r="P30" s="67"/>
      <c r="Q30" s="67">
        <f>SUM(Q20:Q29)</f>
        <v>123125.8512</v>
      </c>
      <c r="R30" s="79"/>
      <c r="S30" s="79">
        <f>SUM(S20:S29)</f>
        <v>227980.65</v>
      </c>
    </row>
    <row r="31" s="1" customFormat="1" ht="19.2" spans="1:19">
      <c r="A31" s="29" t="s">
        <v>118</v>
      </c>
      <c r="B31" s="33" t="s">
        <v>91</v>
      </c>
      <c r="C31" s="33"/>
      <c r="D31" s="13"/>
      <c r="E31" s="25"/>
      <c r="F31" s="26"/>
      <c r="G31" s="26">
        <f t="shared" si="1"/>
        <v>0</v>
      </c>
      <c r="H31" s="27"/>
      <c r="I31" s="27"/>
      <c r="J31" s="27"/>
      <c r="K31" s="65"/>
      <c r="L31" s="65"/>
      <c r="M31" s="65">
        <f t="shared" si="2"/>
        <v>0</v>
      </c>
      <c r="N31" s="66"/>
      <c r="O31" s="66">
        <f t="shared" si="3"/>
        <v>0</v>
      </c>
      <c r="P31" s="67"/>
      <c r="Q31" s="67">
        <f t="shared" si="4"/>
        <v>0</v>
      </c>
      <c r="R31" s="79"/>
      <c r="S31" s="79">
        <f t="shared" si="5"/>
        <v>0</v>
      </c>
    </row>
    <row r="32" s="1" customFormat="1" ht="100.8" spans="1:19">
      <c r="A32" s="13">
        <v>1</v>
      </c>
      <c r="B32" s="22" t="s">
        <v>182</v>
      </c>
      <c r="C32" s="23" t="s">
        <v>183</v>
      </c>
      <c r="D32" s="24" t="s">
        <v>49</v>
      </c>
      <c r="E32" s="25">
        <v>183</v>
      </c>
      <c r="F32" s="26">
        <f>124.56*1.2</f>
        <v>149.472</v>
      </c>
      <c r="G32" s="26">
        <f t="shared" si="1"/>
        <v>27353.376</v>
      </c>
      <c r="H32" s="27">
        <v>55</v>
      </c>
      <c r="I32" s="27">
        <v>25</v>
      </c>
      <c r="J32" s="27">
        <f t="shared" ref="J32:J38" si="7">E32*H32</f>
        <v>10065</v>
      </c>
      <c r="K32" s="65">
        <v>160</v>
      </c>
      <c r="L32" s="65"/>
      <c r="M32" s="65">
        <f t="shared" si="2"/>
        <v>29280</v>
      </c>
      <c r="N32" s="66">
        <v>245.15</v>
      </c>
      <c r="O32" s="66">
        <f t="shared" si="3"/>
        <v>44862.45</v>
      </c>
      <c r="P32" s="67"/>
      <c r="Q32" s="67">
        <f t="shared" si="4"/>
        <v>0</v>
      </c>
      <c r="R32" s="79">
        <v>100</v>
      </c>
      <c r="S32" s="79">
        <f t="shared" si="5"/>
        <v>18300</v>
      </c>
    </row>
    <row r="33" s="1" customFormat="1" ht="100.8" spans="1:19">
      <c r="A33" s="13">
        <v>2</v>
      </c>
      <c r="B33" s="22" t="s">
        <v>184</v>
      </c>
      <c r="C33" s="23" t="s">
        <v>185</v>
      </c>
      <c r="D33" s="24" t="s">
        <v>49</v>
      </c>
      <c r="E33" s="25">
        <v>16.8</v>
      </c>
      <c r="F33" s="26">
        <v>103</v>
      </c>
      <c r="G33" s="26">
        <f t="shared" si="1"/>
        <v>1730.4</v>
      </c>
      <c r="H33" s="34">
        <v>110</v>
      </c>
      <c r="I33" s="34">
        <v>75</v>
      </c>
      <c r="J33" s="27">
        <f t="shared" si="7"/>
        <v>1848</v>
      </c>
      <c r="K33" s="68">
        <v>115</v>
      </c>
      <c r="L33" s="68"/>
      <c r="M33" s="65">
        <f t="shared" si="2"/>
        <v>1932</v>
      </c>
      <c r="N33" s="69">
        <v>238.45</v>
      </c>
      <c r="O33" s="66">
        <f t="shared" si="3"/>
        <v>4005.96</v>
      </c>
      <c r="P33" s="70"/>
      <c r="Q33" s="67">
        <f t="shared" si="4"/>
        <v>0</v>
      </c>
      <c r="R33" s="80">
        <v>120</v>
      </c>
      <c r="S33" s="79">
        <f t="shared" si="5"/>
        <v>2016</v>
      </c>
    </row>
    <row r="34" s="1" customFormat="1" ht="100.8" spans="1:19">
      <c r="A34" s="13">
        <v>3</v>
      </c>
      <c r="B34" s="22" t="s">
        <v>184</v>
      </c>
      <c r="C34" s="23" t="s">
        <v>186</v>
      </c>
      <c r="D34" s="24" t="s">
        <v>49</v>
      </c>
      <c r="E34" s="25">
        <v>31.74</v>
      </c>
      <c r="F34" s="26">
        <v>78</v>
      </c>
      <c r="G34" s="26">
        <f t="shared" si="1"/>
        <v>2475.72</v>
      </c>
      <c r="H34" s="34">
        <v>90</v>
      </c>
      <c r="I34" s="34">
        <v>55</v>
      </c>
      <c r="J34" s="27">
        <f t="shared" si="7"/>
        <v>2856.6</v>
      </c>
      <c r="K34" s="68">
        <v>85</v>
      </c>
      <c r="L34" s="68"/>
      <c r="M34" s="65">
        <f t="shared" si="2"/>
        <v>2697.9</v>
      </c>
      <c r="N34" s="69">
        <v>212.57</v>
      </c>
      <c r="O34" s="66">
        <f t="shared" si="3"/>
        <v>6746.9718</v>
      </c>
      <c r="P34" s="70"/>
      <c r="Q34" s="67">
        <f t="shared" si="4"/>
        <v>0</v>
      </c>
      <c r="R34" s="80">
        <v>100</v>
      </c>
      <c r="S34" s="79">
        <f t="shared" si="5"/>
        <v>3174</v>
      </c>
    </row>
    <row r="35" s="1" customFormat="1" ht="100.8" spans="1:19">
      <c r="A35" s="13">
        <v>4</v>
      </c>
      <c r="B35" s="22" t="s">
        <v>184</v>
      </c>
      <c r="C35" s="23" t="s">
        <v>187</v>
      </c>
      <c r="D35" s="24" t="s">
        <v>49</v>
      </c>
      <c r="E35" s="25">
        <v>17.79</v>
      </c>
      <c r="F35" s="26">
        <v>36</v>
      </c>
      <c r="G35" s="26">
        <f t="shared" si="1"/>
        <v>640.44</v>
      </c>
      <c r="H35" s="34">
        <v>50</v>
      </c>
      <c r="I35" s="34">
        <v>28</v>
      </c>
      <c r="J35" s="27">
        <f t="shared" si="7"/>
        <v>889.5</v>
      </c>
      <c r="K35" s="68">
        <v>35</v>
      </c>
      <c r="L35" s="68"/>
      <c r="M35" s="65">
        <f t="shared" si="2"/>
        <v>622.65</v>
      </c>
      <c r="N35" s="69">
        <v>168.45</v>
      </c>
      <c r="O35" s="66">
        <f t="shared" si="3"/>
        <v>2996.7255</v>
      </c>
      <c r="P35" s="70"/>
      <c r="Q35" s="67">
        <f t="shared" si="4"/>
        <v>0</v>
      </c>
      <c r="R35" s="80">
        <v>49</v>
      </c>
      <c r="S35" s="79">
        <f t="shared" si="5"/>
        <v>871.71</v>
      </c>
    </row>
    <row r="36" s="1" customFormat="1" ht="57.6" spans="1:19">
      <c r="A36" s="13">
        <v>5</v>
      </c>
      <c r="B36" s="22" t="s">
        <v>82</v>
      </c>
      <c r="C36" s="23" t="s">
        <v>188</v>
      </c>
      <c r="D36" s="24" t="s">
        <v>84</v>
      </c>
      <c r="E36" s="25">
        <v>59.6</v>
      </c>
      <c r="F36" s="26">
        <v>17.3288745</v>
      </c>
      <c r="G36" s="26">
        <f t="shared" si="1"/>
        <v>1032.8009202</v>
      </c>
      <c r="H36" s="34">
        <v>12</v>
      </c>
      <c r="I36" s="34"/>
      <c r="J36" s="27">
        <f t="shared" si="7"/>
        <v>715.2</v>
      </c>
      <c r="K36" s="68">
        <v>9.5</v>
      </c>
      <c r="L36" s="68"/>
      <c r="M36" s="65">
        <f t="shared" si="2"/>
        <v>566.2</v>
      </c>
      <c r="N36" s="69">
        <v>32.1</v>
      </c>
      <c r="O36" s="66">
        <f t="shared" si="3"/>
        <v>1913.16</v>
      </c>
      <c r="P36" s="70">
        <v>57</v>
      </c>
      <c r="Q36" s="67">
        <f t="shared" si="4"/>
        <v>3397.2</v>
      </c>
      <c r="R36" s="81">
        <v>96</v>
      </c>
      <c r="S36" s="79">
        <f t="shared" si="5"/>
        <v>5721.6</v>
      </c>
    </row>
    <row r="37" s="1" customFormat="1" ht="86.4" spans="1:19">
      <c r="A37" s="13">
        <v>6</v>
      </c>
      <c r="B37" s="22" t="s">
        <v>85</v>
      </c>
      <c r="C37" s="23" t="s">
        <v>189</v>
      </c>
      <c r="D37" s="24" t="s">
        <v>84</v>
      </c>
      <c r="E37" s="25">
        <v>30.23</v>
      </c>
      <c r="F37" s="26">
        <v>14.853321</v>
      </c>
      <c r="G37" s="26">
        <f t="shared" si="1"/>
        <v>449.01589383</v>
      </c>
      <c r="H37" s="27">
        <v>20</v>
      </c>
      <c r="I37" s="27"/>
      <c r="J37" s="27">
        <f t="shared" si="7"/>
        <v>604.6</v>
      </c>
      <c r="K37" s="65">
        <v>35</v>
      </c>
      <c r="L37" s="65"/>
      <c r="M37" s="65">
        <f t="shared" si="2"/>
        <v>1058.05</v>
      </c>
      <c r="N37" s="66">
        <v>19.83</v>
      </c>
      <c r="O37" s="66">
        <f t="shared" si="3"/>
        <v>599.4609</v>
      </c>
      <c r="P37" s="67">
        <v>95.92</v>
      </c>
      <c r="Q37" s="67">
        <f t="shared" si="4"/>
        <v>2899.6616</v>
      </c>
      <c r="R37" s="28">
        <v>96</v>
      </c>
      <c r="S37" s="79">
        <f t="shared" si="5"/>
        <v>2902.08</v>
      </c>
    </row>
    <row r="38" s="1" customFormat="1" ht="86.4" spans="1:19">
      <c r="A38" s="13">
        <v>7</v>
      </c>
      <c r="B38" s="22" t="s">
        <v>190</v>
      </c>
      <c r="C38" s="23" t="s">
        <v>191</v>
      </c>
      <c r="D38" s="24" t="s">
        <v>78</v>
      </c>
      <c r="E38" s="25">
        <v>10</v>
      </c>
      <c r="F38" s="26">
        <v>3366.505532</v>
      </c>
      <c r="G38" s="26">
        <f t="shared" si="1"/>
        <v>33665.05532</v>
      </c>
      <c r="H38" s="27">
        <v>750</v>
      </c>
      <c r="I38" s="27"/>
      <c r="J38" s="27">
        <f t="shared" si="7"/>
        <v>7500</v>
      </c>
      <c r="K38" s="65">
        <v>11200</v>
      </c>
      <c r="L38" s="65"/>
      <c r="M38" s="65">
        <f t="shared" si="2"/>
        <v>112000</v>
      </c>
      <c r="N38" s="66">
        <v>9628.53</v>
      </c>
      <c r="O38" s="66">
        <f t="shared" si="3"/>
        <v>96285.3</v>
      </c>
      <c r="P38" s="67"/>
      <c r="Q38" s="67">
        <f t="shared" si="4"/>
        <v>0</v>
      </c>
      <c r="R38" s="79">
        <v>414</v>
      </c>
      <c r="S38" s="79">
        <f t="shared" si="5"/>
        <v>4140</v>
      </c>
    </row>
    <row r="39" s="1" customFormat="1" ht="19.2" spans="1:19">
      <c r="A39" s="29" t="s">
        <v>89</v>
      </c>
      <c r="B39" s="30"/>
      <c r="C39" s="31"/>
      <c r="D39" s="13" t="s">
        <v>139</v>
      </c>
      <c r="E39" s="25"/>
      <c r="F39" s="26"/>
      <c r="G39" s="26">
        <f>SUM(G32:G38)</f>
        <v>67346.80813403</v>
      </c>
      <c r="H39" s="27"/>
      <c r="I39" s="27"/>
      <c r="J39" s="27">
        <f>SUM(J32:J38)</f>
        <v>24478.9</v>
      </c>
      <c r="K39" s="65"/>
      <c r="L39" s="65"/>
      <c r="M39" s="65">
        <f>SUM(M32:M38)</f>
        <v>148156.8</v>
      </c>
      <c r="N39" s="66"/>
      <c r="O39" s="66">
        <f>SUM(O32:O38)</f>
        <v>157410.0282</v>
      </c>
      <c r="P39" s="67"/>
      <c r="Q39" s="67">
        <f>SUM(Q32:Q38)</f>
        <v>6296.8616</v>
      </c>
      <c r="R39" s="79"/>
      <c r="S39" s="79">
        <f>SUM(S32:S38)</f>
        <v>37125.39</v>
      </c>
    </row>
    <row r="40" ht="28" customHeight="1" spans="1:19">
      <c r="A40" s="35" t="s">
        <v>138</v>
      </c>
      <c r="B40" s="36"/>
      <c r="C40" s="36"/>
      <c r="D40" s="37" t="s">
        <v>139</v>
      </c>
      <c r="E40" s="38"/>
      <c r="F40" s="39"/>
      <c r="G40" s="40">
        <f>G18+G30+G39</f>
        <v>300413.325184188</v>
      </c>
      <c r="H40" s="34"/>
      <c r="I40" s="34"/>
      <c r="J40" s="34">
        <f>J18+J30+J39</f>
        <v>265403.5694</v>
      </c>
      <c r="K40" s="68"/>
      <c r="L40" s="68"/>
      <c r="M40" s="68">
        <f>M18+M30+M39</f>
        <v>416715.7226</v>
      </c>
      <c r="N40" s="69"/>
      <c r="O40" s="69">
        <f>O18+O30+O39</f>
        <v>495963.7577</v>
      </c>
      <c r="P40" s="70"/>
      <c r="Q40" s="70">
        <f>Q18+Q30+Q39</f>
        <v>196000.514</v>
      </c>
      <c r="R40" s="80"/>
      <c r="S40" s="80">
        <f>S18+S30+S39</f>
        <v>413746.929</v>
      </c>
    </row>
  </sheetData>
  <mergeCells count="23">
    <mergeCell ref="H1:J1"/>
    <mergeCell ref="K1:M1"/>
    <mergeCell ref="N1:O1"/>
    <mergeCell ref="P1:Q1"/>
    <mergeCell ref="R1:S1"/>
    <mergeCell ref="H2:I2"/>
    <mergeCell ref="K2:L2"/>
    <mergeCell ref="A18:C18"/>
    <mergeCell ref="A30:C30"/>
    <mergeCell ref="A39:C39"/>
    <mergeCell ref="A40:C40"/>
    <mergeCell ref="A2:A3"/>
    <mergeCell ref="B2:B3"/>
    <mergeCell ref="C2:C3"/>
    <mergeCell ref="D2:D3"/>
    <mergeCell ref="E2:E3"/>
    <mergeCell ref="F2:F3"/>
    <mergeCell ref="G2:G3"/>
    <mergeCell ref="J2:J3"/>
    <mergeCell ref="M2:M3"/>
    <mergeCell ref="O2:O3"/>
    <mergeCell ref="Q2:Q3"/>
    <mergeCell ref="S2:S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13"/>
  <sheetViews>
    <sheetView workbookViewId="0">
      <pane ySplit="3" topLeftCell="A4" activePane="bottomLeft" state="frozen"/>
      <selection/>
      <selection pane="bottomLeft" activeCell="C6" sqref="C6"/>
    </sheetView>
  </sheetViews>
  <sheetFormatPr defaultColWidth="9" defaultRowHeight="14.4"/>
  <cols>
    <col min="1" max="1" width="4.5" customWidth="1"/>
    <col min="2" max="2" width="11" customWidth="1"/>
    <col min="3" max="3" width="21.75" customWidth="1"/>
    <col min="4" max="4" width="5.75" customWidth="1"/>
    <col min="5" max="5" width="9.25"/>
    <col min="6" max="6" width="9.25" style="3"/>
    <col min="7" max="7" width="10.1296296296296" style="3"/>
    <col min="8" max="8" width="8.62962962962963" style="4" customWidth="1"/>
    <col min="9" max="9" width="10.1296296296296" style="4" customWidth="1"/>
    <col min="10" max="10" width="8.62962962962963" style="5" customWidth="1"/>
    <col min="11" max="11" width="10.1296296296296" style="5" customWidth="1"/>
    <col min="12" max="12" width="8.62962962962963" style="186" customWidth="1"/>
    <col min="13" max="13" width="10.1296296296296" style="6" customWidth="1"/>
    <col min="14" max="14" width="8.62962962962963" style="8" customWidth="1"/>
    <col min="15" max="15" width="10.1296296296296" style="8" customWidth="1"/>
    <col min="16" max="16" width="9" customWidth="1"/>
  </cols>
  <sheetData>
    <row r="1" ht="42" customHeight="1" spans="1:15">
      <c r="A1" s="112" t="s">
        <v>23</v>
      </c>
      <c r="B1" s="112"/>
      <c r="C1" s="112"/>
      <c r="D1" s="112"/>
      <c r="E1" s="112"/>
      <c r="F1" s="113"/>
      <c r="G1" s="113"/>
      <c r="H1" s="192" t="s">
        <v>24</v>
      </c>
      <c r="I1" s="192"/>
      <c r="J1" s="193" t="s">
        <v>25</v>
      </c>
      <c r="K1" s="193"/>
      <c r="L1" s="194" t="s">
        <v>26</v>
      </c>
      <c r="M1" s="195"/>
      <c r="N1" s="207" t="s">
        <v>27</v>
      </c>
      <c r="O1" s="207"/>
    </row>
    <row r="2" ht="26" customHeight="1" spans="1:15">
      <c r="A2" s="115" t="s">
        <v>1</v>
      </c>
      <c r="B2" s="116" t="s">
        <v>2</v>
      </c>
      <c r="C2" s="116" t="s">
        <v>28</v>
      </c>
      <c r="D2" s="115" t="s">
        <v>29</v>
      </c>
      <c r="E2" s="117" t="s">
        <v>30</v>
      </c>
      <c r="F2" s="16" t="s">
        <v>31</v>
      </c>
      <c r="G2" s="16" t="s">
        <v>32</v>
      </c>
      <c r="H2" s="118" t="s">
        <v>31</v>
      </c>
      <c r="I2" s="140" t="s">
        <v>32</v>
      </c>
      <c r="J2" s="141" t="s">
        <v>31</v>
      </c>
      <c r="K2" s="142" t="s">
        <v>32</v>
      </c>
      <c r="L2" s="196" t="s">
        <v>31</v>
      </c>
      <c r="M2" s="144" t="s">
        <v>32</v>
      </c>
      <c r="N2" s="170" t="s">
        <v>31</v>
      </c>
      <c r="O2" s="171" t="s">
        <v>32</v>
      </c>
    </row>
    <row r="3" ht="21" customHeight="1" spans="1:15">
      <c r="A3" s="119"/>
      <c r="B3" s="119"/>
      <c r="C3" s="119"/>
      <c r="D3" s="119"/>
      <c r="E3" s="120"/>
      <c r="F3" s="18"/>
      <c r="G3" s="18"/>
      <c r="H3" s="118"/>
      <c r="I3" s="147"/>
      <c r="J3" s="141"/>
      <c r="K3" s="148"/>
      <c r="L3" s="196"/>
      <c r="M3" s="149"/>
      <c r="N3" s="170"/>
      <c r="O3" s="172"/>
    </row>
    <row r="4" ht="36" customHeight="1" spans="1:15">
      <c r="A4" s="121">
        <v>1</v>
      </c>
      <c r="B4" s="122" t="s">
        <v>33</v>
      </c>
      <c r="C4" s="122" t="s">
        <v>34</v>
      </c>
      <c r="D4" s="121" t="s">
        <v>35</v>
      </c>
      <c r="E4" s="123">
        <f t="shared" ref="E4:E8" si="0">1400</f>
        <v>1400</v>
      </c>
      <c r="F4" s="124"/>
      <c r="G4" s="124"/>
      <c r="H4" s="125"/>
      <c r="I4" s="151">
        <f t="shared" ref="I4:I12" si="1">E4*H4</f>
        <v>0</v>
      </c>
      <c r="J4" s="152"/>
      <c r="K4" s="153">
        <f t="shared" ref="K4:K12" si="2">E4*J4</f>
        <v>0</v>
      </c>
      <c r="L4" s="197"/>
      <c r="M4" s="155">
        <f>L4*E4</f>
        <v>0</v>
      </c>
      <c r="N4" s="173"/>
      <c r="O4" s="174">
        <f>N4*E4</f>
        <v>0</v>
      </c>
    </row>
    <row r="5" ht="31" customHeight="1" spans="1:15">
      <c r="A5" s="121">
        <v>2</v>
      </c>
      <c r="B5" s="122" t="s">
        <v>36</v>
      </c>
      <c r="C5" s="122" t="s">
        <v>37</v>
      </c>
      <c r="D5" s="121" t="s">
        <v>35</v>
      </c>
      <c r="E5" s="123">
        <v>1400</v>
      </c>
      <c r="F5" s="124"/>
      <c r="G5" s="124"/>
      <c r="H5" s="200"/>
      <c r="I5" s="151">
        <f t="shared" si="1"/>
        <v>0</v>
      </c>
      <c r="J5" s="152"/>
      <c r="K5" s="153">
        <f t="shared" si="2"/>
        <v>0</v>
      </c>
      <c r="L5" s="197"/>
      <c r="M5" s="155">
        <f t="shared" ref="M4:M12" si="3">L5*E5</f>
        <v>0</v>
      </c>
      <c r="N5" s="173"/>
      <c r="O5" s="174"/>
    </row>
    <row r="6" ht="36" customHeight="1" spans="1:15">
      <c r="A6" s="121">
        <v>3</v>
      </c>
      <c r="B6" s="126" t="s">
        <v>38</v>
      </c>
      <c r="C6" s="126" t="s">
        <v>39</v>
      </c>
      <c r="D6" s="121" t="s">
        <v>40</v>
      </c>
      <c r="E6" s="123">
        <v>1</v>
      </c>
      <c r="F6" s="124"/>
      <c r="G6" s="124"/>
      <c r="H6" s="34"/>
      <c r="I6" s="151">
        <f t="shared" si="1"/>
        <v>0</v>
      </c>
      <c r="J6" s="152"/>
      <c r="K6" s="153">
        <f t="shared" si="2"/>
        <v>0</v>
      </c>
      <c r="L6" s="197"/>
      <c r="M6" s="155">
        <f t="shared" si="3"/>
        <v>0</v>
      </c>
      <c r="N6" s="173"/>
      <c r="O6" s="174"/>
    </row>
    <row r="7" ht="36" customHeight="1" spans="1:15">
      <c r="A7" s="121">
        <v>4</v>
      </c>
      <c r="B7" s="122" t="s">
        <v>41</v>
      </c>
      <c r="C7" s="122" t="s">
        <v>42</v>
      </c>
      <c r="D7" s="121" t="s">
        <v>35</v>
      </c>
      <c r="E7" s="123">
        <f t="shared" si="0"/>
        <v>1400</v>
      </c>
      <c r="F7" s="124">
        <v>69</v>
      </c>
      <c r="G7" s="124">
        <f t="shared" ref="G7:G11" si="4">F7*E7</f>
        <v>96600</v>
      </c>
      <c r="H7" s="125">
        <v>75</v>
      </c>
      <c r="I7" s="151">
        <f t="shared" si="1"/>
        <v>105000</v>
      </c>
      <c r="J7" s="158">
        <v>76</v>
      </c>
      <c r="K7" s="153">
        <f t="shared" si="2"/>
        <v>106400</v>
      </c>
      <c r="L7" s="198">
        <v>68.55</v>
      </c>
      <c r="M7" s="155">
        <f t="shared" si="3"/>
        <v>95970</v>
      </c>
      <c r="N7" s="175">
        <v>63</v>
      </c>
      <c r="O7" s="174">
        <f>N7*E7</f>
        <v>88200</v>
      </c>
    </row>
    <row r="8" ht="40" customHeight="1" spans="1:15">
      <c r="A8" s="203">
        <v>5</v>
      </c>
      <c r="B8" s="204" t="s">
        <v>43</v>
      </c>
      <c r="C8" s="204" t="s">
        <v>44</v>
      </c>
      <c r="D8" s="203" t="s">
        <v>35</v>
      </c>
      <c r="E8" s="205">
        <f t="shared" si="0"/>
        <v>1400</v>
      </c>
      <c r="F8" s="124">
        <v>157</v>
      </c>
      <c r="G8" s="124">
        <f t="shared" si="4"/>
        <v>219800</v>
      </c>
      <c r="H8" s="206">
        <v>175</v>
      </c>
      <c r="I8" s="151">
        <f t="shared" si="1"/>
        <v>245000</v>
      </c>
      <c r="J8" s="158">
        <v>150</v>
      </c>
      <c r="K8" s="153">
        <f t="shared" si="2"/>
        <v>210000</v>
      </c>
      <c r="L8" s="198">
        <v>172.42</v>
      </c>
      <c r="M8" s="155">
        <f t="shared" si="3"/>
        <v>241388</v>
      </c>
      <c r="N8" s="175">
        <v>160</v>
      </c>
      <c r="O8" s="174">
        <f>N8*E8</f>
        <v>224000</v>
      </c>
    </row>
    <row r="9" ht="40" customHeight="1" spans="1:15">
      <c r="A9" s="203">
        <v>6</v>
      </c>
      <c r="B9" s="204" t="s">
        <v>45</v>
      </c>
      <c r="C9" s="204" t="s">
        <v>46</v>
      </c>
      <c r="D9" s="203" t="s">
        <v>35</v>
      </c>
      <c r="E9" s="205">
        <v>36.02</v>
      </c>
      <c r="F9" s="124">
        <v>310</v>
      </c>
      <c r="G9" s="124">
        <f t="shared" si="4"/>
        <v>11166.2</v>
      </c>
      <c r="H9" s="125">
        <v>310</v>
      </c>
      <c r="I9" s="151">
        <f t="shared" si="1"/>
        <v>11166.2</v>
      </c>
      <c r="J9" s="158">
        <v>220</v>
      </c>
      <c r="K9" s="153">
        <f t="shared" si="2"/>
        <v>7924.4</v>
      </c>
      <c r="L9" s="198">
        <v>358.24</v>
      </c>
      <c r="M9" s="155">
        <f t="shared" si="3"/>
        <v>12903.8048</v>
      </c>
      <c r="N9" s="175">
        <v>304</v>
      </c>
      <c r="O9" s="174">
        <f>N9*E9</f>
        <v>10950.08</v>
      </c>
    </row>
    <row r="10" ht="53" customHeight="1" spans="1:15">
      <c r="A10" s="121">
        <v>7</v>
      </c>
      <c r="B10" s="122" t="s">
        <v>47</v>
      </c>
      <c r="C10" s="122" t="s">
        <v>48</v>
      </c>
      <c r="D10" s="121" t="s">
        <v>49</v>
      </c>
      <c r="E10" s="123">
        <v>67.4</v>
      </c>
      <c r="F10" s="124">
        <v>165</v>
      </c>
      <c r="G10" s="124">
        <f t="shared" si="4"/>
        <v>11121</v>
      </c>
      <c r="H10" s="125">
        <v>150</v>
      </c>
      <c r="I10" s="151">
        <f t="shared" si="1"/>
        <v>10110</v>
      </c>
      <c r="J10" s="158">
        <v>50</v>
      </c>
      <c r="K10" s="153">
        <f t="shared" si="2"/>
        <v>3370</v>
      </c>
      <c r="L10" s="198">
        <v>88.28</v>
      </c>
      <c r="M10" s="155">
        <f t="shared" si="3"/>
        <v>5950.072</v>
      </c>
      <c r="N10" s="175">
        <v>185</v>
      </c>
      <c r="O10" s="174">
        <f>N10*E10</f>
        <v>12469</v>
      </c>
    </row>
    <row r="11" ht="53" customHeight="1" spans="1:15">
      <c r="A11" s="203">
        <v>8</v>
      </c>
      <c r="B11" s="204" t="s">
        <v>50</v>
      </c>
      <c r="C11" s="204" t="s">
        <v>51</v>
      </c>
      <c r="D11" s="203" t="s">
        <v>35</v>
      </c>
      <c r="E11" s="205">
        <v>425</v>
      </c>
      <c r="F11" s="124">
        <v>150</v>
      </c>
      <c r="G11" s="124">
        <f t="shared" si="4"/>
        <v>63750</v>
      </c>
      <c r="H11" s="206">
        <v>200</v>
      </c>
      <c r="I11" s="151">
        <f t="shared" si="1"/>
        <v>85000</v>
      </c>
      <c r="J11" s="162">
        <v>130</v>
      </c>
      <c r="K11" s="153">
        <f t="shared" si="2"/>
        <v>55250</v>
      </c>
      <c r="L11" s="198">
        <v>172.28</v>
      </c>
      <c r="M11" s="155">
        <f t="shared" si="3"/>
        <v>73219</v>
      </c>
      <c r="N11" s="175">
        <v>163</v>
      </c>
      <c r="O11" s="174">
        <f>N11*E11</f>
        <v>69275</v>
      </c>
    </row>
    <row r="12" ht="53" customHeight="1" spans="1:15">
      <c r="A12" s="121">
        <v>9</v>
      </c>
      <c r="B12" s="122" t="s">
        <v>52</v>
      </c>
      <c r="C12" s="128" t="s">
        <v>53</v>
      </c>
      <c r="D12" s="121" t="s">
        <v>40</v>
      </c>
      <c r="E12" s="123">
        <v>1</v>
      </c>
      <c r="F12" s="124"/>
      <c r="G12" s="124"/>
      <c r="H12" s="34"/>
      <c r="I12" s="151">
        <f t="shared" si="1"/>
        <v>0</v>
      </c>
      <c r="J12" s="158"/>
      <c r="K12" s="153">
        <f t="shared" si="2"/>
        <v>0</v>
      </c>
      <c r="L12" s="198"/>
      <c r="M12" s="155">
        <f t="shared" si="3"/>
        <v>0</v>
      </c>
      <c r="N12" s="175"/>
      <c r="O12" s="174"/>
    </row>
    <row r="13" ht="36" customHeight="1" spans="1:15">
      <c r="A13" s="129" t="s">
        <v>15</v>
      </c>
      <c r="B13" s="130"/>
      <c r="C13" s="130"/>
      <c r="D13" s="131"/>
      <c r="E13" s="24"/>
      <c r="F13" s="132"/>
      <c r="G13" s="124">
        <f>SUM(G4:G12)</f>
        <v>402437.2</v>
      </c>
      <c r="H13" s="34"/>
      <c r="I13" s="208">
        <f>SUM(I4:I12)</f>
        <v>456276.2</v>
      </c>
      <c r="J13" s="163"/>
      <c r="K13" s="153">
        <f>SUM(K4:K12)</f>
        <v>382944.4</v>
      </c>
      <c r="L13" s="199"/>
      <c r="M13" s="155">
        <f>SUM(M4:M12)</f>
        <v>429430.8768</v>
      </c>
      <c r="N13" s="176"/>
      <c r="O13" s="124">
        <f>SUM(O4:O12)</f>
        <v>404894.08</v>
      </c>
    </row>
  </sheetData>
  <mergeCells count="16">
    <mergeCell ref="F1:G1"/>
    <mergeCell ref="H1:I1"/>
    <mergeCell ref="J1:K1"/>
    <mergeCell ref="L1:M1"/>
    <mergeCell ref="N1:O1"/>
    <mergeCell ref="A13:B13"/>
    <mergeCell ref="A2:A3"/>
    <mergeCell ref="B2:B3"/>
    <mergeCell ref="D2:D3"/>
    <mergeCell ref="E2:E3"/>
    <mergeCell ref="F2:F3"/>
    <mergeCell ref="G2:G3"/>
    <mergeCell ref="I2:I3"/>
    <mergeCell ref="K2:K3"/>
    <mergeCell ref="M2:M3"/>
    <mergeCell ref="O2:O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2"/>
  <sheetViews>
    <sheetView workbookViewId="0">
      <pane ySplit="3" topLeftCell="A4" activePane="bottomLeft" state="frozen"/>
      <selection/>
      <selection pane="bottomLeft" activeCell="H6" sqref="H6"/>
    </sheetView>
  </sheetViews>
  <sheetFormatPr defaultColWidth="9" defaultRowHeight="14.4"/>
  <cols>
    <col min="1" max="1" width="7.75" style="83" customWidth="1"/>
    <col min="3" max="3" width="24.1296296296296" customWidth="1"/>
    <col min="6" max="6" width="9.37962962962963" style="3"/>
    <col min="7" max="7" width="10.3796296296296" style="3" hidden="1" customWidth="1"/>
    <col min="8" max="8" width="9.37962962962963" style="4" customWidth="1"/>
    <col min="9" max="9" width="11.1296296296296" style="4" customWidth="1"/>
    <col min="10" max="10" width="9.37962962962963" style="5" hidden="1" customWidth="1"/>
    <col min="11" max="11" width="11.1296296296296" style="5" hidden="1" customWidth="1"/>
    <col min="12" max="12" width="9.37962962962963" style="186" hidden="1" customWidth="1"/>
    <col min="13" max="13" width="11.1296296296296" style="6" hidden="1" customWidth="1"/>
    <col min="14" max="14" width="9.37962962962963" style="8" hidden="1" customWidth="1"/>
    <col min="15" max="15" width="11.1296296296296" style="8" hidden="1" customWidth="1"/>
  </cols>
  <sheetData>
    <row r="1" s="82" customFormat="1" ht="20.4" spans="1:15">
      <c r="A1" s="84" t="s">
        <v>54</v>
      </c>
      <c r="B1" s="84"/>
      <c r="C1" s="84"/>
      <c r="D1" s="84"/>
      <c r="E1" s="84"/>
      <c r="F1" s="85"/>
      <c r="G1" s="85"/>
      <c r="H1" s="179" t="s">
        <v>24</v>
      </c>
      <c r="I1" s="181"/>
      <c r="J1" s="95" t="s">
        <v>25</v>
      </c>
      <c r="K1" s="96"/>
      <c r="L1" s="187" t="s">
        <v>26</v>
      </c>
      <c r="M1" s="185"/>
      <c r="N1" s="201" t="s">
        <v>27</v>
      </c>
      <c r="O1" s="202"/>
    </row>
    <row r="2" ht="36" spans="1:15">
      <c r="A2" s="37" t="s">
        <v>1</v>
      </c>
      <c r="B2" s="87" t="s">
        <v>2</v>
      </c>
      <c r="C2" s="87" t="s">
        <v>28</v>
      </c>
      <c r="D2" s="87" t="s">
        <v>29</v>
      </c>
      <c r="E2" s="88" t="s">
        <v>30</v>
      </c>
      <c r="F2" s="16" t="s">
        <v>31</v>
      </c>
      <c r="G2" s="16" t="s">
        <v>32</v>
      </c>
      <c r="H2" s="89" t="s">
        <v>31</v>
      </c>
      <c r="I2" s="89" t="s">
        <v>32</v>
      </c>
      <c r="J2" s="101" t="s">
        <v>31</v>
      </c>
      <c r="K2" s="101" t="s">
        <v>32</v>
      </c>
      <c r="L2" s="188" t="s">
        <v>31</v>
      </c>
      <c r="M2" s="102" t="s">
        <v>32</v>
      </c>
      <c r="N2" s="109" t="s">
        <v>31</v>
      </c>
      <c r="O2" s="109" t="s">
        <v>32</v>
      </c>
    </row>
    <row r="3" spans="1:15">
      <c r="A3" s="37"/>
      <c r="B3" s="87"/>
      <c r="C3" s="87"/>
      <c r="D3" s="87"/>
      <c r="E3" s="88"/>
      <c r="F3" s="18"/>
      <c r="G3" s="18"/>
      <c r="H3" s="89"/>
      <c r="I3" s="89"/>
      <c r="J3" s="101"/>
      <c r="K3" s="101"/>
      <c r="L3" s="188"/>
      <c r="M3" s="102"/>
      <c r="N3" s="109"/>
      <c r="O3" s="109"/>
    </row>
    <row r="4" ht="26" customHeight="1" spans="1:15">
      <c r="A4" s="37" t="s">
        <v>55</v>
      </c>
      <c r="B4" s="90" t="s">
        <v>56</v>
      </c>
      <c r="C4" s="90"/>
      <c r="D4" s="90"/>
      <c r="E4" s="90"/>
      <c r="F4" s="91"/>
      <c r="G4" s="91"/>
      <c r="H4" s="125">
        <v>0</v>
      </c>
      <c r="I4" s="92"/>
      <c r="J4" s="104"/>
      <c r="K4" s="104"/>
      <c r="L4" s="190"/>
      <c r="M4" s="105"/>
      <c r="N4" s="110"/>
      <c r="O4" s="110"/>
    </row>
    <row r="5" ht="115.2" spans="1:15">
      <c r="A5" s="37">
        <v>1</v>
      </c>
      <c r="B5" s="90" t="s">
        <v>57</v>
      </c>
      <c r="C5" s="90" t="s">
        <v>58</v>
      </c>
      <c r="D5" s="37" t="s">
        <v>59</v>
      </c>
      <c r="E5" s="38">
        <v>1</v>
      </c>
      <c r="F5" s="40">
        <v>6706</v>
      </c>
      <c r="G5" s="39">
        <f t="shared" ref="G5:G21" si="0">F5*E5</f>
        <v>6706</v>
      </c>
      <c r="H5" s="125">
        <f>5100-561.82</f>
        <v>4538.18</v>
      </c>
      <c r="I5" s="81">
        <f t="shared" ref="I5:I21" si="1">E5*H5</f>
        <v>4538.18</v>
      </c>
      <c r="J5" s="81">
        <v>5100</v>
      </c>
      <c r="K5" s="68">
        <f t="shared" ref="K5:K21" si="2">J5*E5</f>
        <v>5100</v>
      </c>
      <c r="L5" s="191">
        <v>3896.27</v>
      </c>
      <c r="M5" s="69">
        <f t="shared" ref="M5:M21" si="3">L5*E5</f>
        <v>3896.27</v>
      </c>
      <c r="N5" s="81">
        <v>13040</v>
      </c>
      <c r="O5" s="80">
        <f>N5*E5</f>
        <v>13040</v>
      </c>
    </row>
    <row r="6" ht="129.6" spans="1:15">
      <c r="A6" s="37">
        <v>2</v>
      </c>
      <c r="B6" s="90" t="s">
        <v>60</v>
      </c>
      <c r="C6" s="90" t="s">
        <v>61</v>
      </c>
      <c r="D6" s="37" t="s">
        <v>49</v>
      </c>
      <c r="E6" s="38">
        <v>10</v>
      </c>
      <c r="F6" s="40">
        <f>73.41*1.4</f>
        <v>102.774</v>
      </c>
      <c r="G6" s="39">
        <f t="shared" si="0"/>
        <v>1027.74</v>
      </c>
      <c r="H6" s="34">
        <v>95.5</v>
      </c>
      <c r="I6" s="34">
        <f t="shared" si="1"/>
        <v>955</v>
      </c>
      <c r="J6" s="81">
        <v>135</v>
      </c>
      <c r="K6" s="81">
        <f t="shared" si="2"/>
        <v>1350</v>
      </c>
      <c r="L6" s="81">
        <v>125.56</v>
      </c>
      <c r="M6" s="81">
        <f t="shared" si="3"/>
        <v>1255.6</v>
      </c>
      <c r="N6" s="81">
        <v>136</v>
      </c>
      <c r="O6" s="80">
        <f t="shared" ref="O6:O21" si="4">N6*E6</f>
        <v>1360</v>
      </c>
    </row>
    <row r="7" ht="115.2" spans="1:15">
      <c r="A7" s="37">
        <v>3</v>
      </c>
      <c r="B7" s="90" t="s">
        <v>60</v>
      </c>
      <c r="C7" s="90" t="s">
        <v>62</v>
      </c>
      <c r="D7" s="37" t="s">
        <v>49</v>
      </c>
      <c r="E7" s="38">
        <v>43.39</v>
      </c>
      <c r="F7" s="40">
        <f>17.62*1.4</f>
        <v>24.668</v>
      </c>
      <c r="G7" s="39">
        <f t="shared" si="0"/>
        <v>1070.34452</v>
      </c>
      <c r="H7" s="81">
        <v>38.35</v>
      </c>
      <c r="I7" s="81">
        <f t="shared" si="1"/>
        <v>1664.0065</v>
      </c>
      <c r="J7" s="81">
        <v>36</v>
      </c>
      <c r="K7" s="81">
        <f t="shared" si="2"/>
        <v>1562.04</v>
      </c>
      <c r="L7" s="81">
        <v>29.65</v>
      </c>
      <c r="M7" s="81">
        <f t="shared" si="3"/>
        <v>1286.5135</v>
      </c>
      <c r="N7" s="81">
        <v>36</v>
      </c>
      <c r="O7" s="80">
        <f t="shared" si="4"/>
        <v>1562.04</v>
      </c>
    </row>
    <row r="8" ht="115.2" spans="1:15">
      <c r="A8" s="37">
        <v>4</v>
      </c>
      <c r="B8" s="90" t="s">
        <v>60</v>
      </c>
      <c r="C8" s="90" t="s">
        <v>63</v>
      </c>
      <c r="D8" s="37" t="s">
        <v>49</v>
      </c>
      <c r="E8" s="38">
        <v>554.34</v>
      </c>
      <c r="F8" s="40">
        <v>19.8</v>
      </c>
      <c r="G8" s="39">
        <f t="shared" si="0"/>
        <v>10975.932</v>
      </c>
      <c r="H8" s="34">
        <v>23.55</v>
      </c>
      <c r="I8" s="34">
        <f t="shared" si="1"/>
        <v>13054.707</v>
      </c>
      <c r="J8" s="68">
        <v>30</v>
      </c>
      <c r="K8" s="68">
        <f t="shared" si="2"/>
        <v>16630.2</v>
      </c>
      <c r="L8" s="191">
        <v>22.47</v>
      </c>
      <c r="M8" s="69">
        <f t="shared" si="3"/>
        <v>12456.0198</v>
      </c>
      <c r="N8" s="81">
        <v>29</v>
      </c>
      <c r="O8" s="80">
        <f t="shared" si="4"/>
        <v>16075.86</v>
      </c>
    </row>
    <row r="9" ht="115.2" spans="1:15">
      <c r="A9" s="37">
        <v>5</v>
      </c>
      <c r="B9" s="90" t="s">
        <v>60</v>
      </c>
      <c r="C9" s="90" t="s">
        <v>64</v>
      </c>
      <c r="D9" s="37" t="s">
        <v>49</v>
      </c>
      <c r="E9" s="38">
        <v>32.54</v>
      </c>
      <c r="F9" s="40">
        <v>16.2</v>
      </c>
      <c r="G9" s="39">
        <f t="shared" si="0"/>
        <v>527.148</v>
      </c>
      <c r="H9" s="34">
        <v>18.65</v>
      </c>
      <c r="I9" s="34">
        <f t="shared" si="1"/>
        <v>606.871</v>
      </c>
      <c r="J9" s="68">
        <v>18</v>
      </c>
      <c r="K9" s="68">
        <f t="shared" si="2"/>
        <v>585.72</v>
      </c>
      <c r="L9" s="191">
        <v>26.14</v>
      </c>
      <c r="M9" s="69">
        <f t="shared" si="3"/>
        <v>850.5956</v>
      </c>
      <c r="N9" s="80">
        <v>22</v>
      </c>
      <c r="O9" s="80">
        <f t="shared" si="4"/>
        <v>715.88</v>
      </c>
    </row>
    <row r="10" ht="72" spans="1:15">
      <c r="A10" s="37">
        <v>6</v>
      </c>
      <c r="B10" s="90" t="s">
        <v>65</v>
      </c>
      <c r="C10" s="90" t="s">
        <v>66</v>
      </c>
      <c r="D10" s="37" t="s">
        <v>49</v>
      </c>
      <c r="E10" s="38">
        <v>10</v>
      </c>
      <c r="F10" s="40">
        <v>37</v>
      </c>
      <c r="G10" s="39">
        <f t="shared" si="0"/>
        <v>370</v>
      </c>
      <c r="H10" s="34">
        <v>37</v>
      </c>
      <c r="I10" s="34">
        <f t="shared" si="1"/>
        <v>370</v>
      </c>
      <c r="J10" s="81">
        <v>58</v>
      </c>
      <c r="K10" s="81">
        <f t="shared" si="2"/>
        <v>580</v>
      </c>
      <c r="L10" s="81">
        <v>68.23</v>
      </c>
      <c r="M10" s="69">
        <f t="shared" si="3"/>
        <v>682.3</v>
      </c>
      <c r="N10" s="81">
        <v>57</v>
      </c>
      <c r="O10" s="80">
        <f t="shared" si="4"/>
        <v>570</v>
      </c>
    </row>
    <row r="11" ht="72" spans="1:15">
      <c r="A11" s="37">
        <v>7</v>
      </c>
      <c r="B11" s="90" t="s">
        <v>65</v>
      </c>
      <c r="C11" s="90" t="s">
        <v>67</v>
      </c>
      <c r="D11" s="37" t="s">
        <v>49</v>
      </c>
      <c r="E11" s="38">
        <v>43.39</v>
      </c>
      <c r="F11" s="40">
        <v>12</v>
      </c>
      <c r="G11" s="39">
        <f t="shared" si="0"/>
        <v>520.68</v>
      </c>
      <c r="H11" s="34">
        <v>13.5</v>
      </c>
      <c r="I11" s="34">
        <f t="shared" si="1"/>
        <v>585.765</v>
      </c>
      <c r="J11" s="68">
        <v>14</v>
      </c>
      <c r="K11" s="68">
        <f t="shared" si="2"/>
        <v>607.46</v>
      </c>
      <c r="L11" s="191">
        <v>13.82</v>
      </c>
      <c r="M11" s="69">
        <f t="shared" si="3"/>
        <v>599.6498</v>
      </c>
      <c r="N11" s="80">
        <v>20</v>
      </c>
      <c r="O11" s="80">
        <f t="shared" si="4"/>
        <v>867.8</v>
      </c>
    </row>
    <row r="12" ht="72" spans="1:15">
      <c r="A12" s="37">
        <v>8</v>
      </c>
      <c r="B12" s="90" t="s">
        <v>65</v>
      </c>
      <c r="C12" s="90" t="s">
        <v>68</v>
      </c>
      <c r="D12" s="37" t="s">
        <v>49</v>
      </c>
      <c r="E12" s="38">
        <v>586.88</v>
      </c>
      <c r="F12" s="40">
        <v>10</v>
      </c>
      <c r="G12" s="39">
        <f t="shared" si="0"/>
        <v>5868.8</v>
      </c>
      <c r="H12" s="34">
        <v>11.85</v>
      </c>
      <c r="I12" s="34">
        <f t="shared" si="1"/>
        <v>6954.528</v>
      </c>
      <c r="J12" s="68">
        <v>12</v>
      </c>
      <c r="K12" s="68">
        <f t="shared" si="2"/>
        <v>7042.56</v>
      </c>
      <c r="L12" s="191">
        <v>12.65</v>
      </c>
      <c r="M12" s="69">
        <f t="shared" si="3"/>
        <v>7424.032</v>
      </c>
      <c r="N12" s="80">
        <v>19</v>
      </c>
      <c r="O12" s="80">
        <f t="shared" si="4"/>
        <v>11150.72</v>
      </c>
    </row>
    <row r="13" ht="100.8" spans="1:15">
      <c r="A13" s="37">
        <v>9</v>
      </c>
      <c r="B13" s="90" t="s">
        <v>69</v>
      </c>
      <c r="C13" s="90" t="s">
        <v>70</v>
      </c>
      <c r="D13" s="37" t="s">
        <v>71</v>
      </c>
      <c r="E13" s="38">
        <v>13</v>
      </c>
      <c r="F13" s="40">
        <v>245</v>
      </c>
      <c r="G13" s="39">
        <f t="shared" si="0"/>
        <v>3185</v>
      </c>
      <c r="H13" s="34">
        <v>260</v>
      </c>
      <c r="I13" s="200">
        <f t="shared" si="1"/>
        <v>3380</v>
      </c>
      <c r="J13" s="81">
        <v>340</v>
      </c>
      <c r="K13" s="68">
        <f t="shared" si="2"/>
        <v>4420</v>
      </c>
      <c r="L13" s="191">
        <v>245.24</v>
      </c>
      <c r="M13" s="69">
        <f t="shared" si="3"/>
        <v>3188.12</v>
      </c>
      <c r="N13" s="80">
        <v>251</v>
      </c>
      <c r="O13" s="80">
        <f t="shared" si="4"/>
        <v>3263</v>
      </c>
    </row>
    <row r="14" ht="86.4" spans="1:15">
      <c r="A14" s="37">
        <v>10</v>
      </c>
      <c r="B14" s="90" t="s">
        <v>72</v>
      </c>
      <c r="C14" s="90" t="s">
        <v>73</v>
      </c>
      <c r="D14" s="37" t="s">
        <v>49</v>
      </c>
      <c r="E14" s="38">
        <v>250.4</v>
      </c>
      <c r="F14" s="40">
        <v>33</v>
      </c>
      <c r="G14" s="39">
        <f t="shared" si="0"/>
        <v>8263.2</v>
      </c>
      <c r="H14" s="34">
        <v>23</v>
      </c>
      <c r="I14" s="34">
        <f t="shared" si="1"/>
        <v>5759.2</v>
      </c>
      <c r="J14" s="81">
        <v>60</v>
      </c>
      <c r="K14" s="81">
        <f t="shared" si="2"/>
        <v>15024</v>
      </c>
      <c r="L14" s="81">
        <v>69.86</v>
      </c>
      <c r="M14" s="69">
        <f t="shared" si="3"/>
        <v>17492.944</v>
      </c>
      <c r="N14" s="80">
        <v>51</v>
      </c>
      <c r="O14" s="80">
        <f t="shared" si="4"/>
        <v>12770.4</v>
      </c>
    </row>
    <row r="15" ht="86.4" spans="1:15">
      <c r="A15" s="37">
        <v>11</v>
      </c>
      <c r="B15" s="90" t="s">
        <v>74</v>
      </c>
      <c r="C15" s="90" t="s">
        <v>75</v>
      </c>
      <c r="D15" s="37" t="s">
        <v>71</v>
      </c>
      <c r="E15" s="38">
        <v>15</v>
      </c>
      <c r="F15" s="40">
        <v>353.098</v>
      </c>
      <c r="G15" s="39">
        <f t="shared" si="0"/>
        <v>5296.47</v>
      </c>
      <c r="H15" s="34">
        <v>253</v>
      </c>
      <c r="I15" s="34">
        <f t="shared" si="1"/>
        <v>3795</v>
      </c>
      <c r="J15" s="68">
        <v>165</v>
      </c>
      <c r="K15" s="68">
        <f t="shared" si="2"/>
        <v>2475</v>
      </c>
      <c r="L15" s="191">
        <v>147.17</v>
      </c>
      <c r="M15" s="69">
        <f t="shared" si="3"/>
        <v>2207.55</v>
      </c>
      <c r="N15" s="80">
        <v>462</v>
      </c>
      <c r="O15" s="80">
        <f t="shared" si="4"/>
        <v>6930</v>
      </c>
    </row>
    <row r="16" ht="72" spans="1:15">
      <c r="A16" s="37">
        <v>12</v>
      </c>
      <c r="B16" s="90" t="s">
        <v>76</v>
      </c>
      <c r="C16" s="90" t="s">
        <v>77</v>
      </c>
      <c r="D16" s="37" t="s">
        <v>78</v>
      </c>
      <c r="E16" s="38">
        <v>7</v>
      </c>
      <c r="F16" s="40">
        <v>800</v>
      </c>
      <c r="G16" s="39">
        <f t="shared" si="0"/>
        <v>5600</v>
      </c>
      <c r="H16" s="34">
        <v>750</v>
      </c>
      <c r="I16" s="34">
        <f t="shared" si="1"/>
        <v>5250</v>
      </c>
      <c r="J16" s="81">
        <v>2400</v>
      </c>
      <c r="K16" s="81">
        <f t="shared" si="2"/>
        <v>16800</v>
      </c>
      <c r="L16" s="81">
        <v>3695.57</v>
      </c>
      <c r="M16" s="69">
        <f t="shared" si="3"/>
        <v>25868.99</v>
      </c>
      <c r="N16" s="80">
        <v>460</v>
      </c>
      <c r="O16" s="80">
        <f t="shared" si="4"/>
        <v>3220</v>
      </c>
    </row>
    <row r="17" ht="57.6" spans="1:15">
      <c r="A17" s="37">
        <v>13</v>
      </c>
      <c r="B17" s="90" t="s">
        <v>79</v>
      </c>
      <c r="C17" s="90" t="s">
        <v>80</v>
      </c>
      <c r="D17" s="37" t="s">
        <v>59</v>
      </c>
      <c r="E17" s="38">
        <v>3</v>
      </c>
      <c r="F17" s="40">
        <v>612.02</v>
      </c>
      <c r="G17" s="39">
        <f t="shared" si="0"/>
        <v>1836.06</v>
      </c>
      <c r="H17" s="34">
        <v>475</v>
      </c>
      <c r="I17" s="34">
        <f t="shared" si="1"/>
        <v>1425</v>
      </c>
      <c r="J17" s="81">
        <v>600</v>
      </c>
      <c r="K17" s="81">
        <f t="shared" si="2"/>
        <v>1800</v>
      </c>
      <c r="L17" s="81">
        <v>957.23</v>
      </c>
      <c r="M17" s="69">
        <f t="shared" si="3"/>
        <v>2871.69</v>
      </c>
      <c r="N17" s="80">
        <v>266</v>
      </c>
      <c r="O17" s="80">
        <f t="shared" si="4"/>
        <v>798</v>
      </c>
    </row>
    <row r="18" ht="57.6" spans="1:15">
      <c r="A18" s="37">
        <v>14</v>
      </c>
      <c r="B18" s="90" t="s">
        <v>79</v>
      </c>
      <c r="C18" s="90" t="s">
        <v>81</v>
      </c>
      <c r="D18" s="37" t="s">
        <v>59</v>
      </c>
      <c r="E18" s="38">
        <v>1</v>
      </c>
      <c r="F18" s="40">
        <v>453.16</v>
      </c>
      <c r="G18" s="39">
        <f t="shared" si="0"/>
        <v>453.16</v>
      </c>
      <c r="H18" s="34">
        <v>455</v>
      </c>
      <c r="I18" s="34">
        <f t="shared" si="1"/>
        <v>455</v>
      </c>
      <c r="J18" s="68">
        <v>450</v>
      </c>
      <c r="K18" s="68">
        <f t="shared" si="2"/>
        <v>450</v>
      </c>
      <c r="L18" s="81">
        <v>895.89</v>
      </c>
      <c r="M18" s="69">
        <f t="shared" si="3"/>
        <v>895.89</v>
      </c>
      <c r="N18" s="80">
        <v>230</v>
      </c>
      <c r="O18" s="80">
        <f t="shared" si="4"/>
        <v>230</v>
      </c>
    </row>
    <row r="19" ht="86.4" spans="1:15">
      <c r="A19" s="37">
        <v>15</v>
      </c>
      <c r="B19" s="90" t="s">
        <v>82</v>
      </c>
      <c r="C19" s="90" t="s">
        <v>83</v>
      </c>
      <c r="D19" s="37" t="s">
        <v>84</v>
      </c>
      <c r="E19" s="38">
        <v>62.69</v>
      </c>
      <c r="F19" s="40">
        <v>20</v>
      </c>
      <c r="G19" s="39">
        <f t="shared" si="0"/>
        <v>1253.8</v>
      </c>
      <c r="H19" s="34">
        <v>12</v>
      </c>
      <c r="I19" s="34">
        <f t="shared" si="1"/>
        <v>752.28</v>
      </c>
      <c r="J19" s="68">
        <v>8</v>
      </c>
      <c r="K19" s="68">
        <f t="shared" si="2"/>
        <v>501.52</v>
      </c>
      <c r="L19" s="191">
        <v>31.1</v>
      </c>
      <c r="M19" s="69">
        <f t="shared" si="3"/>
        <v>1949.659</v>
      </c>
      <c r="N19" s="81">
        <v>68</v>
      </c>
      <c r="O19" s="80">
        <f t="shared" si="4"/>
        <v>4262.92</v>
      </c>
    </row>
    <row r="20" ht="86.4" spans="1:15">
      <c r="A20" s="37">
        <v>16</v>
      </c>
      <c r="B20" s="90" t="s">
        <v>85</v>
      </c>
      <c r="C20" s="90" t="s">
        <v>86</v>
      </c>
      <c r="D20" s="37" t="s">
        <v>84</v>
      </c>
      <c r="E20" s="38">
        <f>3.5+50.15</f>
        <v>53.65</v>
      </c>
      <c r="F20" s="40">
        <v>15</v>
      </c>
      <c r="G20" s="39">
        <f t="shared" si="0"/>
        <v>804.75</v>
      </c>
      <c r="H20" s="34">
        <v>20</v>
      </c>
      <c r="I20" s="34">
        <f t="shared" si="1"/>
        <v>1073</v>
      </c>
      <c r="J20" s="81">
        <v>27</v>
      </c>
      <c r="K20" s="68">
        <f t="shared" si="2"/>
        <v>1448.55</v>
      </c>
      <c r="L20" s="191">
        <v>18.83</v>
      </c>
      <c r="M20" s="69">
        <f t="shared" si="3"/>
        <v>1010.2295</v>
      </c>
      <c r="N20" s="81">
        <v>23</v>
      </c>
      <c r="O20" s="80">
        <f t="shared" si="4"/>
        <v>1233.95</v>
      </c>
    </row>
    <row r="21" ht="57.6" spans="1:15">
      <c r="A21" s="37">
        <v>17</v>
      </c>
      <c r="B21" s="90" t="s">
        <v>87</v>
      </c>
      <c r="C21" s="90" t="s">
        <v>88</v>
      </c>
      <c r="D21" s="37" t="s">
        <v>49</v>
      </c>
      <c r="E21" s="38">
        <f>3.5+30.4</f>
        <v>33.9</v>
      </c>
      <c r="F21" s="40">
        <v>42.51</v>
      </c>
      <c r="G21" s="39">
        <f t="shared" si="0"/>
        <v>1441.089</v>
      </c>
      <c r="H21" s="34">
        <v>42</v>
      </c>
      <c r="I21" s="34">
        <f t="shared" si="1"/>
        <v>1423.8</v>
      </c>
      <c r="J21" s="68">
        <v>50</v>
      </c>
      <c r="K21" s="68">
        <f t="shared" si="2"/>
        <v>1695</v>
      </c>
      <c r="L21" s="191">
        <v>58.38</v>
      </c>
      <c r="M21" s="69">
        <f t="shared" si="3"/>
        <v>1979.082</v>
      </c>
      <c r="N21" s="80">
        <v>27</v>
      </c>
      <c r="O21" s="80">
        <f t="shared" si="4"/>
        <v>915.3</v>
      </c>
    </row>
    <row r="22" ht="27" customHeight="1" spans="1:15">
      <c r="A22" s="37">
        <v>18</v>
      </c>
      <c r="B22" s="90" t="s">
        <v>89</v>
      </c>
      <c r="C22" s="90"/>
      <c r="D22" s="37"/>
      <c r="E22" s="38"/>
      <c r="F22" s="40"/>
      <c r="G22" s="40">
        <f>SUM(G5:G21)</f>
        <v>55200.17352</v>
      </c>
      <c r="H22" s="34"/>
      <c r="I22" s="200">
        <f>SUM(I5:I21)</f>
        <v>52042.3375</v>
      </c>
      <c r="J22" s="68"/>
      <c r="K22" s="68">
        <f>SUM(K5:K21)</f>
        <v>78072.05</v>
      </c>
      <c r="L22" s="191"/>
      <c r="M22" s="69">
        <f>SUM(M5:M21)</f>
        <v>85915.1352</v>
      </c>
      <c r="N22" s="80"/>
      <c r="O22" s="40">
        <f>SUM(O5:O21)</f>
        <v>78965.87</v>
      </c>
    </row>
    <row r="23" ht="27" customHeight="1" spans="1:15">
      <c r="A23" s="37" t="s">
        <v>90</v>
      </c>
      <c r="B23" s="90" t="s">
        <v>91</v>
      </c>
      <c r="C23" s="90"/>
      <c r="D23" s="37"/>
      <c r="E23" s="38"/>
      <c r="F23" s="40"/>
      <c r="G23" s="39">
        <f t="shared" ref="G23:G37" si="5">F23*E23</f>
        <v>0</v>
      </c>
      <c r="H23" s="34"/>
      <c r="I23" s="34"/>
      <c r="J23" s="68"/>
      <c r="K23" s="68">
        <f t="shared" ref="K23:K37" si="6">J23*E23</f>
        <v>0</v>
      </c>
      <c r="L23" s="191"/>
      <c r="M23" s="69">
        <f t="shared" ref="M23:M37" si="7">L23*E23</f>
        <v>0</v>
      </c>
      <c r="N23" s="80"/>
      <c r="O23" s="80"/>
    </row>
    <row r="24" ht="115.2" spans="1:15">
      <c r="A24" s="37">
        <v>1</v>
      </c>
      <c r="B24" s="90" t="s">
        <v>92</v>
      </c>
      <c r="C24" s="90" t="s">
        <v>93</v>
      </c>
      <c r="D24" s="37" t="s">
        <v>49</v>
      </c>
      <c r="E24" s="38">
        <v>10.45</v>
      </c>
      <c r="F24" s="40">
        <v>21.550608</v>
      </c>
      <c r="G24" s="39">
        <f t="shared" si="5"/>
        <v>225.2038536</v>
      </c>
      <c r="H24" s="34">
        <v>22.5</v>
      </c>
      <c r="I24" s="34">
        <f t="shared" ref="I24:I37" si="8">E24*H24</f>
        <v>235.125</v>
      </c>
      <c r="J24" s="81">
        <v>46</v>
      </c>
      <c r="K24" s="81">
        <f t="shared" si="6"/>
        <v>480.7</v>
      </c>
      <c r="L24" s="81">
        <v>43.18</v>
      </c>
      <c r="M24" s="69">
        <f t="shared" si="7"/>
        <v>451.231</v>
      </c>
      <c r="N24" s="80">
        <v>26</v>
      </c>
      <c r="O24" s="80">
        <f>N24*E24</f>
        <v>271.7</v>
      </c>
    </row>
    <row r="25" ht="115.2" spans="1:15">
      <c r="A25" s="37">
        <v>2</v>
      </c>
      <c r="B25" s="90" t="s">
        <v>92</v>
      </c>
      <c r="C25" s="90" t="s">
        <v>94</v>
      </c>
      <c r="D25" s="37" t="s">
        <v>49</v>
      </c>
      <c r="E25" s="38">
        <v>43.7</v>
      </c>
      <c r="F25" s="40">
        <v>11.45808</v>
      </c>
      <c r="G25" s="39">
        <f t="shared" si="5"/>
        <v>500.718096</v>
      </c>
      <c r="H25" s="34">
        <v>11.55</v>
      </c>
      <c r="I25" s="34">
        <f t="shared" si="8"/>
        <v>504.735</v>
      </c>
      <c r="J25" s="81">
        <v>21</v>
      </c>
      <c r="K25" s="81">
        <f t="shared" si="6"/>
        <v>917.7</v>
      </c>
      <c r="L25" s="81">
        <v>21.24</v>
      </c>
      <c r="M25" s="69">
        <f t="shared" si="7"/>
        <v>928.188</v>
      </c>
      <c r="N25" s="80">
        <v>16</v>
      </c>
      <c r="O25" s="80">
        <f t="shared" ref="O25:O37" si="9">N25*E25</f>
        <v>699.2</v>
      </c>
    </row>
    <row r="26" ht="115.2" spans="1:15">
      <c r="A26" s="37">
        <v>3</v>
      </c>
      <c r="B26" s="90" t="s">
        <v>95</v>
      </c>
      <c r="C26" s="90" t="s">
        <v>96</v>
      </c>
      <c r="D26" s="37" t="s">
        <v>49</v>
      </c>
      <c r="E26" s="38">
        <v>24.59</v>
      </c>
      <c r="F26" s="40">
        <f>58.4*1.2</f>
        <v>70.08</v>
      </c>
      <c r="G26" s="39">
        <f t="shared" si="5"/>
        <v>1723.2672</v>
      </c>
      <c r="H26" s="81">
        <v>175</v>
      </c>
      <c r="I26" s="34">
        <f t="shared" si="8"/>
        <v>4303.25</v>
      </c>
      <c r="J26" s="81">
        <v>118</v>
      </c>
      <c r="K26" s="81">
        <f t="shared" si="6"/>
        <v>2901.62</v>
      </c>
      <c r="L26" s="191">
        <v>79.28</v>
      </c>
      <c r="M26" s="69">
        <f t="shared" si="7"/>
        <v>1949.4952</v>
      </c>
      <c r="N26" s="80">
        <v>86</v>
      </c>
      <c r="O26" s="80">
        <f t="shared" si="9"/>
        <v>2114.74</v>
      </c>
    </row>
    <row r="27" ht="115.2" spans="1:15">
      <c r="A27" s="37">
        <v>4</v>
      </c>
      <c r="B27" s="90" t="s">
        <v>97</v>
      </c>
      <c r="C27" s="90" t="s">
        <v>98</v>
      </c>
      <c r="D27" s="37" t="s">
        <v>49</v>
      </c>
      <c r="E27" s="38">
        <v>3.06</v>
      </c>
      <c r="F27" s="40">
        <f>138.2*1.2</f>
        <v>165.84</v>
      </c>
      <c r="G27" s="39">
        <f t="shared" si="5"/>
        <v>507.4704</v>
      </c>
      <c r="H27" s="34">
        <v>175</v>
      </c>
      <c r="I27" s="34">
        <f t="shared" si="8"/>
        <v>535.5</v>
      </c>
      <c r="J27" s="81">
        <v>195</v>
      </c>
      <c r="K27" s="68">
        <f t="shared" si="6"/>
        <v>596.7</v>
      </c>
      <c r="L27" s="191">
        <v>125.57</v>
      </c>
      <c r="M27" s="69">
        <f t="shared" si="7"/>
        <v>384.2442</v>
      </c>
      <c r="N27" s="80">
        <v>128</v>
      </c>
      <c r="O27" s="80">
        <f t="shared" si="9"/>
        <v>391.68</v>
      </c>
    </row>
    <row r="28" ht="115.2" spans="1:15">
      <c r="A28" s="37">
        <v>5</v>
      </c>
      <c r="B28" s="90" t="s">
        <v>99</v>
      </c>
      <c r="C28" s="90" t="s">
        <v>100</v>
      </c>
      <c r="D28" s="37" t="s">
        <v>101</v>
      </c>
      <c r="E28" s="38">
        <v>1</v>
      </c>
      <c r="F28" s="40">
        <v>159.14</v>
      </c>
      <c r="G28" s="39">
        <f t="shared" si="5"/>
        <v>159.14</v>
      </c>
      <c r="H28" s="34">
        <v>175</v>
      </c>
      <c r="I28" s="34">
        <f t="shared" si="8"/>
        <v>175</v>
      </c>
      <c r="J28" s="68">
        <v>310</v>
      </c>
      <c r="K28" s="68">
        <f t="shared" si="6"/>
        <v>310</v>
      </c>
      <c r="L28" s="191">
        <v>385.27</v>
      </c>
      <c r="M28" s="69">
        <f t="shared" si="7"/>
        <v>385.27</v>
      </c>
      <c r="N28" s="81">
        <v>482</v>
      </c>
      <c r="O28" s="80">
        <f t="shared" si="9"/>
        <v>482</v>
      </c>
    </row>
    <row r="29" ht="115.2" spans="1:15">
      <c r="A29" s="37">
        <v>6</v>
      </c>
      <c r="B29" s="90" t="s">
        <v>102</v>
      </c>
      <c r="C29" s="90" t="s">
        <v>103</v>
      </c>
      <c r="D29" s="37" t="s">
        <v>101</v>
      </c>
      <c r="E29" s="38">
        <v>1</v>
      </c>
      <c r="F29" s="40">
        <v>185</v>
      </c>
      <c r="G29" s="39">
        <f t="shared" si="5"/>
        <v>185</v>
      </c>
      <c r="H29" s="34">
        <v>85</v>
      </c>
      <c r="I29" s="34">
        <f t="shared" si="8"/>
        <v>85</v>
      </c>
      <c r="J29" s="68">
        <v>260</v>
      </c>
      <c r="K29" s="68">
        <f t="shared" si="6"/>
        <v>260</v>
      </c>
      <c r="L29" s="81">
        <v>424.54</v>
      </c>
      <c r="M29" s="69">
        <f t="shared" si="7"/>
        <v>424.54</v>
      </c>
      <c r="N29" s="81">
        <v>2360</v>
      </c>
      <c r="O29" s="80">
        <f t="shared" si="9"/>
        <v>2360</v>
      </c>
    </row>
    <row r="30" ht="72" spans="1:15">
      <c r="A30" s="37">
        <v>7</v>
      </c>
      <c r="B30" s="90" t="s">
        <v>104</v>
      </c>
      <c r="C30" s="90" t="s">
        <v>105</v>
      </c>
      <c r="D30" s="37" t="s">
        <v>101</v>
      </c>
      <c r="E30" s="38">
        <v>2</v>
      </c>
      <c r="F30" s="40">
        <v>80</v>
      </c>
      <c r="G30" s="39">
        <f t="shared" si="5"/>
        <v>160</v>
      </c>
      <c r="H30" s="34">
        <v>95</v>
      </c>
      <c r="I30" s="34">
        <f t="shared" si="8"/>
        <v>190</v>
      </c>
      <c r="J30" s="68">
        <v>120</v>
      </c>
      <c r="K30" s="68">
        <f t="shared" si="6"/>
        <v>240</v>
      </c>
      <c r="L30" s="81">
        <v>267.58</v>
      </c>
      <c r="M30" s="69">
        <f t="shared" si="7"/>
        <v>535.16</v>
      </c>
      <c r="N30" s="80">
        <v>76</v>
      </c>
      <c r="O30" s="80">
        <f t="shared" si="9"/>
        <v>152</v>
      </c>
    </row>
    <row r="31" ht="86.4" spans="1:15">
      <c r="A31" s="37">
        <v>8</v>
      </c>
      <c r="B31" s="90" t="s">
        <v>106</v>
      </c>
      <c r="C31" s="90" t="s">
        <v>107</v>
      </c>
      <c r="D31" s="37" t="s">
        <v>59</v>
      </c>
      <c r="E31" s="38">
        <v>1</v>
      </c>
      <c r="F31" s="40">
        <v>5342.93949141524</v>
      </c>
      <c r="G31" s="39">
        <f t="shared" si="5"/>
        <v>5342.93949141524</v>
      </c>
      <c r="H31" s="34">
        <v>5300</v>
      </c>
      <c r="I31" s="34">
        <f t="shared" si="8"/>
        <v>5300</v>
      </c>
      <c r="J31" s="68">
        <v>4000</v>
      </c>
      <c r="K31" s="68">
        <f t="shared" si="6"/>
        <v>4000</v>
      </c>
      <c r="L31" s="81">
        <v>5273.57</v>
      </c>
      <c r="M31" s="69">
        <f t="shared" si="7"/>
        <v>5273.57</v>
      </c>
      <c r="N31" s="81">
        <v>3400</v>
      </c>
      <c r="O31" s="80">
        <f t="shared" si="9"/>
        <v>3400</v>
      </c>
    </row>
    <row r="32" ht="100.8" spans="1:15">
      <c r="A32" s="37">
        <v>9</v>
      </c>
      <c r="B32" s="90" t="s">
        <v>108</v>
      </c>
      <c r="C32" s="90" t="s">
        <v>109</v>
      </c>
      <c r="D32" s="37" t="s">
        <v>101</v>
      </c>
      <c r="E32" s="38">
        <v>1</v>
      </c>
      <c r="F32" s="40">
        <v>196.2</v>
      </c>
      <c r="G32" s="39">
        <f t="shared" si="5"/>
        <v>196.2</v>
      </c>
      <c r="H32" s="34">
        <v>300</v>
      </c>
      <c r="I32" s="34">
        <f t="shared" si="8"/>
        <v>300</v>
      </c>
      <c r="J32" s="68">
        <v>300</v>
      </c>
      <c r="K32" s="68">
        <f t="shared" si="6"/>
        <v>300</v>
      </c>
      <c r="L32" s="191">
        <v>621.47</v>
      </c>
      <c r="M32" s="69">
        <f t="shared" si="7"/>
        <v>621.47</v>
      </c>
      <c r="N32" s="80">
        <v>280</v>
      </c>
      <c r="O32" s="80">
        <f t="shared" si="9"/>
        <v>280</v>
      </c>
    </row>
    <row r="33" ht="100.8" spans="1:15">
      <c r="A33" s="37">
        <v>10</v>
      </c>
      <c r="B33" s="90" t="s">
        <v>110</v>
      </c>
      <c r="C33" s="90" t="s">
        <v>111</v>
      </c>
      <c r="D33" s="37" t="s">
        <v>101</v>
      </c>
      <c r="E33" s="38">
        <v>1</v>
      </c>
      <c r="F33" s="40">
        <v>402.21</v>
      </c>
      <c r="G33" s="39">
        <f t="shared" si="5"/>
        <v>402.21</v>
      </c>
      <c r="H33" s="34">
        <v>625</v>
      </c>
      <c r="I33" s="34">
        <f t="shared" si="8"/>
        <v>625</v>
      </c>
      <c r="J33" s="68">
        <v>240</v>
      </c>
      <c r="K33" s="68">
        <f t="shared" si="6"/>
        <v>240</v>
      </c>
      <c r="L33" s="81">
        <v>1895.62</v>
      </c>
      <c r="M33" s="69">
        <f t="shared" si="7"/>
        <v>1895.62</v>
      </c>
      <c r="N33" s="81">
        <v>920</v>
      </c>
      <c r="O33" s="80">
        <f t="shared" si="9"/>
        <v>920</v>
      </c>
    </row>
    <row r="34" ht="100.8" spans="1:15">
      <c r="A34" s="37">
        <v>11</v>
      </c>
      <c r="B34" s="90" t="s">
        <v>112</v>
      </c>
      <c r="C34" s="90" t="s">
        <v>113</v>
      </c>
      <c r="D34" s="37" t="s">
        <v>101</v>
      </c>
      <c r="E34" s="38">
        <v>1</v>
      </c>
      <c r="F34" s="40">
        <v>359.14</v>
      </c>
      <c r="G34" s="39">
        <f t="shared" si="5"/>
        <v>359.14</v>
      </c>
      <c r="H34" s="34">
        <v>175</v>
      </c>
      <c r="I34" s="34">
        <f t="shared" si="8"/>
        <v>175</v>
      </c>
      <c r="J34" s="68">
        <v>275</v>
      </c>
      <c r="K34" s="68">
        <f t="shared" si="6"/>
        <v>275</v>
      </c>
      <c r="L34" s="191">
        <v>572.13</v>
      </c>
      <c r="M34" s="69">
        <f t="shared" si="7"/>
        <v>572.13</v>
      </c>
      <c r="N34" s="80">
        <v>530</v>
      </c>
      <c r="O34" s="80">
        <f t="shared" si="9"/>
        <v>530</v>
      </c>
    </row>
    <row r="35" ht="100.8" spans="1:15">
      <c r="A35" s="37">
        <v>12</v>
      </c>
      <c r="B35" s="90" t="s">
        <v>114</v>
      </c>
      <c r="C35" s="90" t="s">
        <v>115</v>
      </c>
      <c r="D35" s="37" t="s">
        <v>101</v>
      </c>
      <c r="E35" s="38">
        <v>1</v>
      </c>
      <c r="F35" s="40">
        <v>841.45</v>
      </c>
      <c r="G35" s="39">
        <f t="shared" si="5"/>
        <v>841.45</v>
      </c>
      <c r="H35" s="34">
        <v>441</v>
      </c>
      <c r="I35" s="34">
        <f t="shared" si="8"/>
        <v>441</v>
      </c>
      <c r="J35" s="68">
        <v>800</v>
      </c>
      <c r="K35" s="68">
        <f t="shared" si="6"/>
        <v>800</v>
      </c>
      <c r="L35" s="81">
        <v>2685.29</v>
      </c>
      <c r="M35" s="81">
        <f t="shared" si="7"/>
        <v>2685.29</v>
      </c>
      <c r="N35" s="81">
        <v>2900</v>
      </c>
      <c r="O35" s="80">
        <f t="shared" si="9"/>
        <v>2900</v>
      </c>
    </row>
    <row r="36" ht="72" spans="1:15">
      <c r="A36" s="37">
        <v>13</v>
      </c>
      <c r="B36" s="90" t="s">
        <v>82</v>
      </c>
      <c r="C36" s="90" t="s">
        <v>116</v>
      </c>
      <c r="D36" s="37" t="s">
        <v>84</v>
      </c>
      <c r="E36" s="38">
        <v>28.63</v>
      </c>
      <c r="F36" s="40">
        <v>20</v>
      </c>
      <c r="G36" s="39">
        <f t="shared" si="5"/>
        <v>572.6</v>
      </c>
      <c r="H36" s="34">
        <v>12</v>
      </c>
      <c r="I36" s="34">
        <f t="shared" si="8"/>
        <v>343.56</v>
      </c>
      <c r="J36" s="68">
        <v>8</v>
      </c>
      <c r="K36" s="68">
        <f t="shared" si="6"/>
        <v>229.04</v>
      </c>
      <c r="L36" s="191">
        <v>31.1</v>
      </c>
      <c r="M36" s="69">
        <f t="shared" si="7"/>
        <v>890.393</v>
      </c>
      <c r="N36" s="81">
        <v>68</v>
      </c>
      <c r="O36" s="80">
        <f t="shared" si="9"/>
        <v>1946.84</v>
      </c>
    </row>
    <row r="37" ht="72" spans="1:15">
      <c r="A37" s="37">
        <v>14</v>
      </c>
      <c r="B37" s="90" t="s">
        <v>85</v>
      </c>
      <c r="C37" s="90" t="s">
        <v>117</v>
      </c>
      <c r="D37" s="37" t="s">
        <v>84</v>
      </c>
      <c r="E37" s="38">
        <v>28.63</v>
      </c>
      <c r="F37" s="40">
        <v>15</v>
      </c>
      <c r="G37" s="39">
        <f t="shared" si="5"/>
        <v>429.45</v>
      </c>
      <c r="H37" s="34">
        <v>20</v>
      </c>
      <c r="I37" s="34">
        <f t="shared" si="8"/>
        <v>572.6</v>
      </c>
      <c r="J37" s="68">
        <v>27</v>
      </c>
      <c r="K37" s="68">
        <f t="shared" si="6"/>
        <v>773.01</v>
      </c>
      <c r="L37" s="191">
        <v>18.83</v>
      </c>
      <c r="M37" s="69">
        <f t="shared" si="7"/>
        <v>539.1029</v>
      </c>
      <c r="N37" s="80">
        <v>23</v>
      </c>
      <c r="O37" s="80">
        <f t="shared" si="9"/>
        <v>658.49</v>
      </c>
    </row>
    <row r="38" ht="26" customHeight="1" spans="1:15">
      <c r="A38" s="37">
        <v>15</v>
      </c>
      <c r="B38" s="90" t="s">
        <v>89</v>
      </c>
      <c r="C38" s="90"/>
      <c r="D38" s="37"/>
      <c r="E38" s="38"/>
      <c r="F38" s="40"/>
      <c r="G38" s="40">
        <f>SUM(G24:G37)</f>
        <v>11604.7890410152</v>
      </c>
      <c r="H38" s="34"/>
      <c r="I38" s="200">
        <f>SUM(I24:I37)</f>
        <v>13785.77</v>
      </c>
      <c r="J38" s="68"/>
      <c r="K38" s="68">
        <f>SUM(K24:K37)</f>
        <v>12323.77</v>
      </c>
      <c r="L38" s="191"/>
      <c r="M38" s="69">
        <f>SUM(M24:M37)</f>
        <v>17535.7043</v>
      </c>
      <c r="N38" s="80"/>
      <c r="O38" s="40">
        <f>SUM(O24:O37)</f>
        <v>17106.65</v>
      </c>
    </row>
    <row r="39" ht="26" customHeight="1" spans="1:15">
      <c r="A39" s="37" t="s">
        <v>118</v>
      </c>
      <c r="B39" s="90" t="s">
        <v>119</v>
      </c>
      <c r="C39" s="90"/>
      <c r="D39" s="37"/>
      <c r="E39" s="38"/>
      <c r="F39" s="40"/>
      <c r="G39" s="39">
        <f t="shared" ref="G39:G50" si="10">F39*E39</f>
        <v>0</v>
      </c>
      <c r="H39" s="34"/>
      <c r="I39" s="34"/>
      <c r="J39" s="68"/>
      <c r="K39" s="68">
        <f t="shared" ref="K39:K50" si="11">J39*E39</f>
        <v>0</v>
      </c>
      <c r="L39" s="191"/>
      <c r="M39" s="69">
        <f t="shared" ref="M39:M50" si="12">L39*E39</f>
        <v>0</v>
      </c>
      <c r="N39" s="80"/>
      <c r="O39" s="80"/>
    </row>
    <row r="40" ht="100.8" spans="1:15">
      <c r="A40" s="37">
        <v>1</v>
      </c>
      <c r="B40" s="90" t="s">
        <v>120</v>
      </c>
      <c r="C40" s="90" t="s">
        <v>121</v>
      </c>
      <c r="D40" s="37" t="s">
        <v>49</v>
      </c>
      <c r="E40" s="38">
        <v>4.76</v>
      </c>
      <c r="F40" s="40">
        <v>42.9024</v>
      </c>
      <c r="G40" s="39">
        <f t="shared" si="10"/>
        <v>204.215424</v>
      </c>
      <c r="H40" s="34">
        <v>38</v>
      </c>
      <c r="I40" s="34">
        <f t="shared" ref="I40:I50" si="13">E40*H40</f>
        <v>180.88</v>
      </c>
      <c r="J40" s="68">
        <v>30</v>
      </c>
      <c r="K40" s="68">
        <f t="shared" si="11"/>
        <v>142.8</v>
      </c>
      <c r="L40" s="191">
        <v>43.75</v>
      </c>
      <c r="M40" s="69">
        <f t="shared" si="12"/>
        <v>208.25</v>
      </c>
      <c r="N40" s="81">
        <v>55</v>
      </c>
      <c r="O40" s="80">
        <f>E40*N40</f>
        <v>261.8</v>
      </c>
    </row>
    <row r="41" ht="100.8" spans="1:15">
      <c r="A41" s="37">
        <v>2</v>
      </c>
      <c r="B41" s="90" t="s">
        <v>122</v>
      </c>
      <c r="C41" s="90" t="s">
        <v>123</v>
      </c>
      <c r="D41" s="37" t="s">
        <v>49</v>
      </c>
      <c r="E41" s="38">
        <v>41.33</v>
      </c>
      <c r="F41" s="40">
        <v>73.11</v>
      </c>
      <c r="G41" s="39">
        <f t="shared" si="10"/>
        <v>3021.6363</v>
      </c>
      <c r="H41" s="34">
        <v>73.11</v>
      </c>
      <c r="I41" s="34">
        <f t="shared" si="13"/>
        <v>3021.6363</v>
      </c>
      <c r="J41" s="68">
        <v>66</v>
      </c>
      <c r="K41" s="68">
        <f t="shared" si="11"/>
        <v>2727.78</v>
      </c>
      <c r="L41" s="191">
        <v>98.25</v>
      </c>
      <c r="M41" s="69">
        <f t="shared" si="12"/>
        <v>4060.6725</v>
      </c>
      <c r="N41" s="81">
        <v>123</v>
      </c>
      <c r="O41" s="80">
        <f>E41*N41</f>
        <v>5083.59</v>
      </c>
    </row>
    <row r="42" ht="100.8" spans="1:15">
      <c r="A42" s="37">
        <v>3</v>
      </c>
      <c r="B42" s="90" t="s">
        <v>122</v>
      </c>
      <c r="C42" s="90" t="s">
        <v>124</v>
      </c>
      <c r="D42" s="37" t="s">
        <v>49</v>
      </c>
      <c r="E42" s="38">
        <v>16.77</v>
      </c>
      <c r="F42" s="40">
        <v>67.19</v>
      </c>
      <c r="G42" s="39">
        <f t="shared" si="10"/>
        <v>1126.7763</v>
      </c>
      <c r="H42" s="34">
        <v>55</v>
      </c>
      <c r="I42" s="34">
        <f t="shared" si="13"/>
        <v>922.35</v>
      </c>
      <c r="J42" s="68">
        <v>45</v>
      </c>
      <c r="K42" s="68">
        <f t="shared" si="11"/>
        <v>754.65</v>
      </c>
      <c r="L42" s="191">
        <v>83.54</v>
      </c>
      <c r="M42" s="69">
        <f t="shared" si="12"/>
        <v>1400.9658</v>
      </c>
      <c r="N42" s="80">
        <v>84</v>
      </c>
      <c r="O42" s="80">
        <f>E42*N42</f>
        <v>1408.68</v>
      </c>
    </row>
    <row r="43" ht="43.2" spans="1:15">
      <c r="A43" s="37">
        <v>4</v>
      </c>
      <c r="B43" s="90" t="s">
        <v>125</v>
      </c>
      <c r="C43" s="90" t="s">
        <v>126</v>
      </c>
      <c r="D43" s="37" t="s">
        <v>78</v>
      </c>
      <c r="E43" s="38">
        <v>2</v>
      </c>
      <c r="F43" s="40">
        <v>922.14</v>
      </c>
      <c r="G43" s="39">
        <f t="shared" si="10"/>
        <v>1844.28</v>
      </c>
      <c r="H43" s="34">
        <v>764.89</v>
      </c>
      <c r="I43" s="34">
        <f t="shared" si="13"/>
        <v>1529.78</v>
      </c>
      <c r="J43" s="81">
        <v>3800</v>
      </c>
      <c r="K43" s="81">
        <f t="shared" si="11"/>
        <v>7600</v>
      </c>
      <c r="L43" s="81">
        <v>3977.25</v>
      </c>
      <c r="M43" s="69">
        <f t="shared" si="12"/>
        <v>7954.5</v>
      </c>
      <c r="N43" s="80">
        <v>480</v>
      </c>
      <c r="O43" s="80">
        <f t="shared" ref="O39:O50" si="14">E43*N43</f>
        <v>960</v>
      </c>
    </row>
    <row r="44" ht="57.6" spans="1:15">
      <c r="A44" s="37">
        <v>5</v>
      </c>
      <c r="B44" s="90" t="s">
        <v>127</v>
      </c>
      <c r="C44" s="90" t="s">
        <v>128</v>
      </c>
      <c r="D44" s="37" t="s">
        <v>101</v>
      </c>
      <c r="E44" s="38">
        <v>8</v>
      </c>
      <c r="F44" s="40">
        <v>201.354</v>
      </c>
      <c r="G44" s="39">
        <f t="shared" si="10"/>
        <v>1610.832</v>
      </c>
      <c r="H44" s="81">
        <v>850</v>
      </c>
      <c r="I44" s="34">
        <f t="shared" si="13"/>
        <v>6800</v>
      </c>
      <c r="J44" s="68">
        <v>950</v>
      </c>
      <c r="K44" s="68">
        <f t="shared" si="11"/>
        <v>7600</v>
      </c>
      <c r="L44" s="81">
        <v>2472.54</v>
      </c>
      <c r="M44" s="69">
        <f t="shared" si="12"/>
        <v>19780.32</v>
      </c>
      <c r="N44" s="80">
        <v>260</v>
      </c>
      <c r="O44" s="80">
        <f t="shared" si="14"/>
        <v>2080</v>
      </c>
    </row>
    <row r="45" ht="100.8" spans="1:15">
      <c r="A45" s="37">
        <v>6</v>
      </c>
      <c r="B45" s="90" t="s">
        <v>129</v>
      </c>
      <c r="C45" s="90" t="s">
        <v>130</v>
      </c>
      <c r="D45" s="37" t="s">
        <v>101</v>
      </c>
      <c r="E45" s="38">
        <v>1</v>
      </c>
      <c r="F45" s="40">
        <v>180</v>
      </c>
      <c r="G45" s="39">
        <f t="shared" si="10"/>
        <v>180</v>
      </c>
      <c r="H45" s="34">
        <v>38</v>
      </c>
      <c r="I45" s="34">
        <f t="shared" si="13"/>
        <v>38</v>
      </c>
      <c r="J45" s="68">
        <v>310</v>
      </c>
      <c r="K45" s="68">
        <f t="shared" si="11"/>
        <v>310</v>
      </c>
      <c r="L45" s="81">
        <v>1328.45</v>
      </c>
      <c r="M45" s="69">
        <f t="shared" si="12"/>
        <v>1328.45</v>
      </c>
      <c r="N45" s="80">
        <v>260</v>
      </c>
      <c r="O45" s="80">
        <f t="shared" si="14"/>
        <v>260</v>
      </c>
    </row>
    <row r="46" ht="100.8" spans="1:15">
      <c r="A46" s="37">
        <v>7</v>
      </c>
      <c r="B46" s="90" t="s">
        <v>131</v>
      </c>
      <c r="C46" s="90" t="s">
        <v>132</v>
      </c>
      <c r="D46" s="37" t="s">
        <v>101</v>
      </c>
      <c r="E46" s="38">
        <v>1</v>
      </c>
      <c r="F46" s="40">
        <v>65</v>
      </c>
      <c r="G46" s="39">
        <f t="shared" si="10"/>
        <v>65</v>
      </c>
      <c r="H46" s="34">
        <v>140</v>
      </c>
      <c r="I46" s="34">
        <f t="shared" si="13"/>
        <v>140</v>
      </c>
      <c r="J46" s="68">
        <v>120</v>
      </c>
      <c r="K46" s="68">
        <f t="shared" si="11"/>
        <v>120</v>
      </c>
      <c r="L46" s="191">
        <v>193.28</v>
      </c>
      <c r="M46" s="69">
        <f t="shared" si="12"/>
        <v>193.28</v>
      </c>
      <c r="N46" s="80">
        <v>120</v>
      </c>
      <c r="O46" s="80">
        <f t="shared" si="14"/>
        <v>120</v>
      </c>
    </row>
    <row r="47" ht="86.4" spans="1:15">
      <c r="A47" s="37">
        <v>8</v>
      </c>
      <c r="B47" s="90" t="s">
        <v>133</v>
      </c>
      <c r="C47" s="90" t="s">
        <v>134</v>
      </c>
      <c r="D47" s="37" t="s">
        <v>101</v>
      </c>
      <c r="E47" s="38">
        <f>12+83</f>
        <v>95</v>
      </c>
      <c r="F47" s="40">
        <v>504</v>
      </c>
      <c r="G47" s="39">
        <f t="shared" si="10"/>
        <v>47880</v>
      </c>
      <c r="H47" s="27">
        <v>780</v>
      </c>
      <c r="I47" s="34">
        <f t="shared" si="13"/>
        <v>74100</v>
      </c>
      <c r="J47" s="68">
        <v>310</v>
      </c>
      <c r="K47" s="68">
        <f t="shared" si="11"/>
        <v>29450</v>
      </c>
      <c r="L47" s="81">
        <v>2250</v>
      </c>
      <c r="M47" s="69">
        <f t="shared" si="12"/>
        <v>213750</v>
      </c>
      <c r="N47" s="80">
        <v>360</v>
      </c>
      <c r="O47" s="80">
        <f t="shared" si="14"/>
        <v>34200</v>
      </c>
    </row>
    <row r="48" ht="86.4" spans="1:15">
      <c r="A48" s="37">
        <v>9</v>
      </c>
      <c r="B48" s="90" t="s">
        <v>133</v>
      </c>
      <c r="C48" s="90" t="s">
        <v>135</v>
      </c>
      <c r="D48" s="37" t="s">
        <v>101</v>
      </c>
      <c r="E48" s="38">
        <v>15</v>
      </c>
      <c r="F48" s="40">
        <v>603.2</v>
      </c>
      <c r="G48" s="39">
        <f t="shared" si="10"/>
        <v>9048</v>
      </c>
      <c r="H48" s="27">
        <v>880</v>
      </c>
      <c r="I48" s="34">
        <f t="shared" si="13"/>
        <v>13200</v>
      </c>
      <c r="J48" s="68">
        <v>395</v>
      </c>
      <c r="K48" s="68">
        <f t="shared" si="11"/>
        <v>5925</v>
      </c>
      <c r="L48" s="81">
        <v>2012.12</v>
      </c>
      <c r="M48" s="69">
        <f t="shared" si="12"/>
        <v>30181.8</v>
      </c>
      <c r="N48" s="80">
        <v>360</v>
      </c>
      <c r="O48" s="80">
        <f t="shared" si="14"/>
        <v>5400</v>
      </c>
    </row>
    <row r="49" ht="72" spans="1:15">
      <c r="A49" s="37">
        <v>10</v>
      </c>
      <c r="B49" s="90" t="s">
        <v>82</v>
      </c>
      <c r="C49" s="90" t="s">
        <v>136</v>
      </c>
      <c r="D49" s="37" t="s">
        <v>84</v>
      </c>
      <c r="E49" s="38">
        <v>20.34</v>
      </c>
      <c r="F49" s="40">
        <v>20</v>
      </c>
      <c r="G49" s="39">
        <f t="shared" si="10"/>
        <v>406.8</v>
      </c>
      <c r="H49" s="34">
        <v>12</v>
      </c>
      <c r="I49" s="34">
        <f t="shared" si="13"/>
        <v>244.08</v>
      </c>
      <c r="J49" s="68">
        <v>8</v>
      </c>
      <c r="K49" s="68">
        <f t="shared" si="11"/>
        <v>162.72</v>
      </c>
      <c r="L49" s="191">
        <v>31.1</v>
      </c>
      <c r="M49" s="69">
        <f t="shared" si="12"/>
        <v>632.574</v>
      </c>
      <c r="N49" s="80">
        <v>68</v>
      </c>
      <c r="O49" s="80">
        <f t="shared" si="14"/>
        <v>1383.12</v>
      </c>
    </row>
    <row r="50" ht="72" spans="1:15">
      <c r="A50" s="37">
        <v>11</v>
      </c>
      <c r="B50" s="90" t="s">
        <v>85</v>
      </c>
      <c r="C50" s="90" t="s">
        <v>137</v>
      </c>
      <c r="D50" s="37" t="s">
        <v>84</v>
      </c>
      <c r="E50" s="38">
        <v>8.27</v>
      </c>
      <c r="F50" s="40">
        <v>15</v>
      </c>
      <c r="G50" s="39">
        <f t="shared" si="10"/>
        <v>124.05</v>
      </c>
      <c r="H50" s="34">
        <v>20</v>
      </c>
      <c r="I50" s="34">
        <f t="shared" si="13"/>
        <v>165.4</v>
      </c>
      <c r="J50" s="68">
        <v>27</v>
      </c>
      <c r="K50" s="68">
        <f t="shared" si="11"/>
        <v>223.29</v>
      </c>
      <c r="L50" s="191">
        <v>18.83</v>
      </c>
      <c r="M50" s="69">
        <f t="shared" si="12"/>
        <v>155.7241</v>
      </c>
      <c r="N50" s="80">
        <v>23</v>
      </c>
      <c r="O50" s="80">
        <f t="shared" si="14"/>
        <v>190.21</v>
      </c>
    </row>
    <row r="51" ht="25" customHeight="1" spans="1:15">
      <c r="A51" s="37">
        <v>12</v>
      </c>
      <c r="B51" s="90" t="s">
        <v>89</v>
      </c>
      <c r="C51" s="90"/>
      <c r="D51" s="37"/>
      <c r="E51" s="38"/>
      <c r="F51" s="39"/>
      <c r="G51" s="40">
        <f>SUM(G40:G50)</f>
        <v>65511.590024</v>
      </c>
      <c r="H51" s="34"/>
      <c r="I51" s="34">
        <f>SUM(I40:I50)</f>
        <v>100342.1263</v>
      </c>
      <c r="J51" s="68"/>
      <c r="K51" s="68">
        <f>SUM(K40:K50)</f>
        <v>55016.24</v>
      </c>
      <c r="L51" s="191"/>
      <c r="M51" s="69">
        <f>SUM(M40:M50)</f>
        <v>279646.5364</v>
      </c>
      <c r="N51" s="80"/>
      <c r="O51" s="40">
        <f>SUM(O40:O50)</f>
        <v>51347.4</v>
      </c>
    </row>
    <row r="52" ht="24" customHeight="1" spans="1:15">
      <c r="A52" s="35" t="s">
        <v>138</v>
      </c>
      <c r="B52" s="36"/>
      <c r="C52" s="36"/>
      <c r="D52" s="37" t="s">
        <v>139</v>
      </c>
      <c r="E52" s="38"/>
      <c r="F52" s="39"/>
      <c r="G52" s="40">
        <f>G51+G38+G22</f>
        <v>132316.552585015</v>
      </c>
      <c r="H52" s="34"/>
      <c r="I52" s="34">
        <f>I51+I38+I22</f>
        <v>166170.2338</v>
      </c>
      <c r="J52" s="68"/>
      <c r="K52" s="68">
        <f>K51+K38+K22</f>
        <v>145412.06</v>
      </c>
      <c r="L52" s="191"/>
      <c r="M52" s="69">
        <f>M51+M38+M22</f>
        <v>383097.3759</v>
      </c>
      <c r="N52" s="80"/>
      <c r="O52" s="80">
        <f>O51+O38+O22</f>
        <v>147419.92</v>
      </c>
    </row>
  </sheetData>
  <mergeCells count="16">
    <mergeCell ref="H1:I1"/>
    <mergeCell ref="J1:K1"/>
    <mergeCell ref="L1:M1"/>
    <mergeCell ref="N1:O1"/>
    <mergeCell ref="A52:C52"/>
    <mergeCell ref="A2:A3"/>
    <mergeCell ref="B2:B3"/>
    <mergeCell ref="C2:C3"/>
    <mergeCell ref="D2:D3"/>
    <mergeCell ref="E2:E3"/>
    <mergeCell ref="F2:F3"/>
    <mergeCell ref="G2:G3"/>
    <mergeCell ref="I2:I3"/>
    <mergeCell ref="K2:K3"/>
    <mergeCell ref="M2:M3"/>
    <mergeCell ref="O2:O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40"/>
  <sheetViews>
    <sheetView zoomScale="85" zoomScaleNormal="85" workbookViewId="0">
      <pane ySplit="3" topLeftCell="A34" activePane="bottomLeft" state="frozen"/>
      <selection/>
      <selection pane="bottomLeft" activeCell="B38" sqref="B38"/>
    </sheetView>
  </sheetViews>
  <sheetFormatPr defaultColWidth="9" defaultRowHeight="14.4"/>
  <cols>
    <col min="3" max="3" width="22.3796296296296" customWidth="1"/>
    <col min="6" max="6" width="10.5" style="3" customWidth="1"/>
    <col min="7" max="7" width="11.5" style="3" customWidth="1"/>
    <col min="8" max="8" width="10.25" style="4" customWidth="1"/>
    <col min="9" max="9" width="11.5" style="4" hidden="1" customWidth="1"/>
    <col min="10" max="10" width="10.25" style="5" hidden="1" customWidth="1"/>
    <col min="11" max="11" width="14.8796296296296" style="5" hidden="1" customWidth="1"/>
    <col min="12" max="12" width="10.25" style="6" hidden="1" customWidth="1"/>
    <col min="13" max="13" width="14.8796296296296" style="6" hidden="1" customWidth="1"/>
    <col min="14" max="14" width="10.25" style="8" customWidth="1"/>
    <col min="15" max="15" width="14.8796296296296" style="8" customWidth="1"/>
  </cols>
  <sheetData>
    <row r="1" s="1" customFormat="1" ht="35.1" customHeight="1" spans="1:15">
      <c r="A1" s="9" t="s">
        <v>140</v>
      </c>
      <c r="B1" s="9"/>
      <c r="C1" s="9"/>
      <c r="D1" s="9"/>
      <c r="E1" s="10"/>
      <c r="F1" s="11"/>
      <c r="G1" s="11"/>
      <c r="H1" s="179" t="s">
        <v>24</v>
      </c>
      <c r="I1" s="181"/>
      <c r="J1" s="43" t="s">
        <v>25</v>
      </c>
      <c r="K1" s="45"/>
      <c r="L1" s="184" t="s">
        <v>26</v>
      </c>
      <c r="M1" s="185"/>
      <c r="N1" s="201" t="s">
        <v>27</v>
      </c>
      <c r="O1" s="73"/>
    </row>
    <row r="2" s="1" customFormat="1" ht="18" customHeight="1" spans="1:15">
      <c r="A2" s="13" t="s">
        <v>1</v>
      </c>
      <c r="B2" s="14" t="s">
        <v>2</v>
      </c>
      <c r="C2" s="14" t="s">
        <v>28</v>
      </c>
      <c r="D2" s="14" t="s">
        <v>29</v>
      </c>
      <c r="E2" s="15" t="s">
        <v>30</v>
      </c>
      <c r="F2" s="16" t="s">
        <v>31</v>
      </c>
      <c r="G2" s="16" t="s">
        <v>32</v>
      </c>
      <c r="H2" s="17" t="s">
        <v>141</v>
      </c>
      <c r="I2" s="50" t="s">
        <v>32</v>
      </c>
      <c r="J2" s="51" t="s">
        <v>141</v>
      </c>
      <c r="K2" s="53" t="s">
        <v>32</v>
      </c>
      <c r="L2" s="54" t="s">
        <v>141</v>
      </c>
      <c r="M2" s="55" t="s">
        <v>32</v>
      </c>
      <c r="N2" s="75" t="s">
        <v>141</v>
      </c>
      <c r="O2" s="76" t="s">
        <v>32</v>
      </c>
    </row>
    <row r="3" s="1" customFormat="1" ht="31" customHeight="1" spans="1:15">
      <c r="A3" s="13"/>
      <c r="B3" s="14"/>
      <c r="C3" s="14"/>
      <c r="D3" s="14"/>
      <c r="E3" s="15"/>
      <c r="F3" s="18"/>
      <c r="G3" s="18"/>
      <c r="H3" s="19"/>
      <c r="I3" s="50"/>
      <c r="J3" s="58"/>
      <c r="K3" s="53"/>
      <c r="L3" s="60"/>
      <c r="M3" s="55"/>
      <c r="N3" s="77"/>
      <c r="O3" s="76"/>
    </row>
    <row r="4" s="1" customFormat="1" ht="26" customHeight="1" spans="1:15">
      <c r="A4" s="13" t="s">
        <v>55</v>
      </c>
      <c r="B4" s="14" t="s">
        <v>142</v>
      </c>
      <c r="C4" s="14"/>
      <c r="D4" s="14"/>
      <c r="E4" s="15"/>
      <c r="F4" s="20"/>
      <c r="G4" s="20"/>
      <c r="H4" s="125">
        <v>0</v>
      </c>
      <c r="I4" s="50"/>
      <c r="J4" s="62"/>
      <c r="K4" s="53"/>
      <c r="L4" s="63"/>
      <c r="M4" s="55"/>
      <c r="N4" s="78"/>
      <c r="O4" s="76"/>
    </row>
    <row r="5" s="1" customFormat="1" ht="158.4" spans="1:15">
      <c r="A5" s="13">
        <v>1</v>
      </c>
      <c r="B5" s="22" t="s">
        <v>143</v>
      </c>
      <c r="C5" s="23" t="s">
        <v>144</v>
      </c>
      <c r="D5" s="24" t="s">
        <v>49</v>
      </c>
      <c r="E5" s="25">
        <v>89</v>
      </c>
      <c r="F5" s="26">
        <v>125</v>
      </c>
      <c r="G5" s="26">
        <f t="shared" ref="G5:G17" si="0">E5*F5</f>
        <v>11125</v>
      </c>
      <c r="H5" s="27">
        <v>95</v>
      </c>
      <c r="I5" s="27">
        <f t="shared" ref="I5:I17" si="1">E5*H5</f>
        <v>8455</v>
      </c>
      <c r="J5" s="65">
        <v>160</v>
      </c>
      <c r="K5" s="65">
        <f t="shared" ref="K5:K17" si="2">J5*E5</f>
        <v>14240</v>
      </c>
      <c r="L5" s="66">
        <v>145.65</v>
      </c>
      <c r="M5" s="66">
        <f t="shared" ref="M5:M17" si="3">L5*E5</f>
        <v>12962.85</v>
      </c>
      <c r="N5" s="79">
        <v>169</v>
      </c>
      <c r="O5" s="79">
        <f t="shared" ref="O5:O17" si="4">N5*E5</f>
        <v>15041</v>
      </c>
    </row>
    <row r="6" s="1" customFormat="1" ht="129.6" spans="1:15">
      <c r="A6" s="13">
        <v>2</v>
      </c>
      <c r="B6" s="22" t="s">
        <v>143</v>
      </c>
      <c r="C6" s="23" t="s">
        <v>145</v>
      </c>
      <c r="D6" s="24" t="s">
        <v>49</v>
      </c>
      <c r="E6" s="25">
        <v>2.1</v>
      </c>
      <c r="F6" s="26">
        <v>167</v>
      </c>
      <c r="G6" s="26">
        <f t="shared" si="0"/>
        <v>350.7</v>
      </c>
      <c r="H6" s="27">
        <v>150</v>
      </c>
      <c r="I6" s="27">
        <f t="shared" si="1"/>
        <v>315</v>
      </c>
      <c r="J6" s="65">
        <v>260</v>
      </c>
      <c r="K6" s="65">
        <f t="shared" si="2"/>
        <v>546</v>
      </c>
      <c r="L6" s="66">
        <v>198.32</v>
      </c>
      <c r="M6" s="66">
        <f t="shared" si="3"/>
        <v>416.472</v>
      </c>
      <c r="N6" s="79">
        <v>180</v>
      </c>
      <c r="O6" s="79">
        <f t="shared" si="4"/>
        <v>378</v>
      </c>
    </row>
    <row r="7" s="1" customFormat="1" ht="129.6" spans="1:15">
      <c r="A7" s="13">
        <v>3</v>
      </c>
      <c r="B7" s="22" t="s">
        <v>143</v>
      </c>
      <c r="C7" s="23" t="s">
        <v>146</v>
      </c>
      <c r="D7" s="24" t="s">
        <v>49</v>
      </c>
      <c r="E7" s="25">
        <v>14.14</v>
      </c>
      <c r="F7" s="26">
        <v>210</v>
      </c>
      <c r="G7" s="26">
        <f t="shared" si="0"/>
        <v>2969.4</v>
      </c>
      <c r="H7" s="27">
        <v>205</v>
      </c>
      <c r="I7" s="27">
        <f t="shared" si="1"/>
        <v>2898.7</v>
      </c>
      <c r="J7" s="65">
        <v>265</v>
      </c>
      <c r="K7" s="65">
        <f t="shared" si="2"/>
        <v>3747.1</v>
      </c>
      <c r="L7" s="66">
        <v>229.57</v>
      </c>
      <c r="M7" s="66">
        <f t="shared" si="3"/>
        <v>3246.1198</v>
      </c>
      <c r="N7" s="79">
        <v>235</v>
      </c>
      <c r="O7" s="79">
        <f t="shared" si="4"/>
        <v>3322.9</v>
      </c>
    </row>
    <row r="8" s="1" customFormat="1" ht="129.6" spans="1:15">
      <c r="A8" s="13">
        <v>4</v>
      </c>
      <c r="B8" s="22" t="s">
        <v>143</v>
      </c>
      <c r="C8" s="23" t="s">
        <v>147</v>
      </c>
      <c r="D8" s="24" t="s">
        <v>49</v>
      </c>
      <c r="E8" s="25">
        <v>155.11</v>
      </c>
      <c r="F8" s="26">
        <v>265</v>
      </c>
      <c r="G8" s="26">
        <f t="shared" si="0"/>
        <v>41104.15</v>
      </c>
      <c r="H8" s="27">
        <v>270</v>
      </c>
      <c r="I8" s="27">
        <f t="shared" si="1"/>
        <v>41879.7</v>
      </c>
      <c r="J8" s="65">
        <v>345</v>
      </c>
      <c r="K8" s="65">
        <f t="shared" si="2"/>
        <v>53512.95</v>
      </c>
      <c r="L8" s="66">
        <v>285.45</v>
      </c>
      <c r="M8" s="66">
        <f t="shared" si="3"/>
        <v>44276.1495</v>
      </c>
      <c r="N8" s="79">
        <v>357</v>
      </c>
      <c r="O8" s="79">
        <f t="shared" si="4"/>
        <v>55374.27</v>
      </c>
    </row>
    <row r="9" s="1" customFormat="1" ht="86.4" spans="1:15">
      <c r="A9" s="13">
        <v>5</v>
      </c>
      <c r="B9" s="22" t="s">
        <v>87</v>
      </c>
      <c r="C9" s="23" t="s">
        <v>148</v>
      </c>
      <c r="D9" s="24" t="s">
        <v>49</v>
      </c>
      <c r="E9" s="25">
        <v>14.54</v>
      </c>
      <c r="F9" s="26">
        <v>90.35770275</v>
      </c>
      <c r="G9" s="26">
        <f t="shared" si="0"/>
        <v>1313.800997985</v>
      </c>
      <c r="H9" s="27">
        <v>115</v>
      </c>
      <c r="I9" s="27">
        <f t="shared" si="1"/>
        <v>1672.1</v>
      </c>
      <c r="J9" s="28">
        <v>155</v>
      </c>
      <c r="K9" s="65">
        <f t="shared" si="2"/>
        <v>2253.7</v>
      </c>
      <c r="L9" s="28">
        <v>268.14</v>
      </c>
      <c r="M9" s="66">
        <f t="shared" si="3"/>
        <v>3898.7556</v>
      </c>
      <c r="N9" s="79">
        <v>108</v>
      </c>
      <c r="O9" s="79">
        <f t="shared" si="4"/>
        <v>1570.32</v>
      </c>
    </row>
    <row r="10" s="1" customFormat="1" ht="100.8" spans="1:15">
      <c r="A10" s="13">
        <v>6</v>
      </c>
      <c r="B10" s="22" t="s">
        <v>149</v>
      </c>
      <c r="C10" s="23" t="s">
        <v>150</v>
      </c>
      <c r="D10" s="24" t="s">
        <v>49</v>
      </c>
      <c r="E10" s="25">
        <v>133.16</v>
      </c>
      <c r="F10" s="26">
        <v>54.21462165</v>
      </c>
      <c r="G10" s="26">
        <f t="shared" si="0"/>
        <v>7219.219018914</v>
      </c>
      <c r="H10" s="27">
        <v>55</v>
      </c>
      <c r="I10" s="27">
        <f t="shared" si="1"/>
        <v>7323.8</v>
      </c>
      <c r="J10" s="28">
        <v>100.6</v>
      </c>
      <c r="K10" s="28">
        <f t="shared" si="2"/>
        <v>13395.896</v>
      </c>
      <c r="L10" s="28">
        <v>115</v>
      </c>
      <c r="M10" s="66">
        <f t="shared" si="3"/>
        <v>15313.4</v>
      </c>
      <c r="N10" s="79">
        <v>46</v>
      </c>
      <c r="O10" s="79">
        <f t="shared" si="4"/>
        <v>6125.36</v>
      </c>
    </row>
    <row r="11" s="1" customFormat="1" ht="100.8" spans="1:15">
      <c r="A11" s="13">
        <v>7</v>
      </c>
      <c r="B11" s="22" t="s">
        <v>149</v>
      </c>
      <c r="C11" s="23" t="s">
        <v>151</v>
      </c>
      <c r="D11" s="24" t="s">
        <v>49</v>
      </c>
      <c r="E11" s="25">
        <v>14.54</v>
      </c>
      <c r="F11" s="26">
        <v>57.08626371</v>
      </c>
      <c r="G11" s="26">
        <f t="shared" si="0"/>
        <v>830.0342743434</v>
      </c>
      <c r="H11" s="27">
        <v>73.11</v>
      </c>
      <c r="I11" s="27">
        <f t="shared" si="1"/>
        <v>1063.0194</v>
      </c>
      <c r="J11" s="28">
        <v>121.79</v>
      </c>
      <c r="K11" s="28">
        <f t="shared" si="2"/>
        <v>1770.8266</v>
      </c>
      <c r="L11" s="28">
        <v>133.25</v>
      </c>
      <c r="M11" s="66">
        <f t="shared" si="3"/>
        <v>1937.455</v>
      </c>
      <c r="N11" s="79">
        <v>69</v>
      </c>
      <c r="O11" s="79">
        <f t="shared" si="4"/>
        <v>1003.26</v>
      </c>
    </row>
    <row r="12" s="1" customFormat="1" ht="28.8" spans="1:15">
      <c r="A12" s="13">
        <v>8</v>
      </c>
      <c r="B12" s="22" t="s">
        <v>82</v>
      </c>
      <c r="C12" s="23" t="s">
        <v>152</v>
      </c>
      <c r="D12" s="24" t="s">
        <v>84</v>
      </c>
      <c r="E12" s="25">
        <v>126.78</v>
      </c>
      <c r="F12" s="26">
        <v>17.3288745</v>
      </c>
      <c r="G12" s="26">
        <f t="shared" si="0"/>
        <v>2196.95470911</v>
      </c>
      <c r="H12" s="27">
        <v>12</v>
      </c>
      <c r="I12" s="27">
        <f t="shared" si="1"/>
        <v>1521.36</v>
      </c>
      <c r="J12" s="65">
        <v>9.5</v>
      </c>
      <c r="K12" s="65">
        <f t="shared" si="2"/>
        <v>1204.41</v>
      </c>
      <c r="L12" s="66">
        <v>31.1</v>
      </c>
      <c r="M12" s="66">
        <f t="shared" si="3"/>
        <v>3942.858</v>
      </c>
      <c r="N12" s="79">
        <v>35</v>
      </c>
      <c r="O12" s="79">
        <f t="shared" si="4"/>
        <v>4437.3</v>
      </c>
    </row>
    <row r="13" s="1" customFormat="1" ht="57.6" spans="1:15">
      <c r="A13" s="13">
        <v>9</v>
      </c>
      <c r="B13" s="22" t="s">
        <v>85</v>
      </c>
      <c r="C13" s="23" t="s">
        <v>153</v>
      </c>
      <c r="D13" s="24" t="s">
        <v>84</v>
      </c>
      <c r="E13" s="25">
        <v>73.61</v>
      </c>
      <c r="F13" s="26">
        <v>14.853321</v>
      </c>
      <c r="G13" s="26">
        <f t="shared" si="0"/>
        <v>1093.35295881</v>
      </c>
      <c r="H13" s="27">
        <v>20</v>
      </c>
      <c r="I13" s="200">
        <f t="shared" si="1"/>
        <v>1472.2</v>
      </c>
      <c r="J13" s="65">
        <v>35</v>
      </c>
      <c r="K13" s="65">
        <f t="shared" si="2"/>
        <v>2576.35</v>
      </c>
      <c r="L13" s="66">
        <v>18.83</v>
      </c>
      <c r="M13" s="66">
        <f t="shared" si="3"/>
        <v>1386.0763</v>
      </c>
      <c r="N13" s="79">
        <v>32</v>
      </c>
      <c r="O13" s="79">
        <f t="shared" si="4"/>
        <v>2355.52</v>
      </c>
    </row>
    <row r="14" s="1" customFormat="1" ht="86.4" spans="1:15">
      <c r="A14" s="13">
        <v>10</v>
      </c>
      <c r="B14" s="22" t="s">
        <v>154</v>
      </c>
      <c r="C14" s="23" t="s">
        <v>155</v>
      </c>
      <c r="D14" s="24" t="s">
        <v>78</v>
      </c>
      <c r="E14" s="25">
        <v>12</v>
      </c>
      <c r="F14" s="26">
        <v>650</v>
      </c>
      <c r="G14" s="26">
        <f t="shared" si="0"/>
        <v>7800</v>
      </c>
      <c r="H14" s="28">
        <v>830</v>
      </c>
      <c r="I14" s="27">
        <f t="shared" si="1"/>
        <v>9960</v>
      </c>
      <c r="J14" s="65">
        <v>560</v>
      </c>
      <c r="K14" s="65">
        <f t="shared" si="2"/>
        <v>6720</v>
      </c>
      <c r="L14" s="66">
        <v>985.23</v>
      </c>
      <c r="M14" s="66">
        <f t="shared" si="3"/>
        <v>11822.76</v>
      </c>
      <c r="N14" s="79">
        <v>310</v>
      </c>
      <c r="O14" s="79">
        <f t="shared" si="4"/>
        <v>3720</v>
      </c>
    </row>
    <row r="15" s="1" customFormat="1" ht="86.4" spans="1:15">
      <c r="A15" s="13">
        <v>11</v>
      </c>
      <c r="B15" s="22" t="s">
        <v>154</v>
      </c>
      <c r="C15" s="23" t="s">
        <v>156</v>
      </c>
      <c r="D15" s="24" t="s">
        <v>78</v>
      </c>
      <c r="E15" s="25">
        <v>15</v>
      </c>
      <c r="F15" s="26">
        <v>850</v>
      </c>
      <c r="G15" s="26">
        <f t="shared" si="0"/>
        <v>12750</v>
      </c>
      <c r="H15" s="28">
        <v>1000</v>
      </c>
      <c r="I15" s="27">
        <f t="shared" si="1"/>
        <v>15000</v>
      </c>
      <c r="J15" s="65">
        <v>690</v>
      </c>
      <c r="K15" s="65">
        <f t="shared" si="2"/>
        <v>10350</v>
      </c>
      <c r="L15" s="28">
        <v>1214.64</v>
      </c>
      <c r="M15" s="66">
        <f t="shared" si="3"/>
        <v>18219.6</v>
      </c>
      <c r="N15" s="79">
        <v>330</v>
      </c>
      <c r="O15" s="79">
        <f t="shared" si="4"/>
        <v>4950</v>
      </c>
    </row>
    <row r="16" s="1" customFormat="1" ht="86.4" spans="1:15">
      <c r="A16" s="13">
        <v>12</v>
      </c>
      <c r="B16" s="22" t="s">
        <v>157</v>
      </c>
      <c r="C16" s="23" t="s">
        <v>158</v>
      </c>
      <c r="D16" s="24" t="s">
        <v>78</v>
      </c>
      <c r="E16" s="25">
        <v>19</v>
      </c>
      <c r="F16" s="26">
        <v>321.821955</v>
      </c>
      <c r="G16" s="26">
        <f t="shared" si="0"/>
        <v>6114.617145</v>
      </c>
      <c r="H16" s="28">
        <v>600</v>
      </c>
      <c r="I16" s="27">
        <f t="shared" si="1"/>
        <v>11400</v>
      </c>
      <c r="J16" s="65">
        <v>365</v>
      </c>
      <c r="K16" s="65">
        <f t="shared" si="2"/>
        <v>6935</v>
      </c>
      <c r="L16" s="28">
        <v>1147.97</v>
      </c>
      <c r="M16" s="66">
        <f t="shared" si="3"/>
        <v>21811.43</v>
      </c>
      <c r="N16" s="79">
        <v>310</v>
      </c>
      <c r="O16" s="79">
        <f t="shared" si="4"/>
        <v>5890</v>
      </c>
    </row>
    <row r="17" s="1" customFormat="1" ht="86.4" spans="1:15">
      <c r="A17" s="13">
        <v>13</v>
      </c>
      <c r="B17" s="22" t="s">
        <v>157</v>
      </c>
      <c r="C17" s="23" t="s">
        <v>159</v>
      </c>
      <c r="D17" s="24" t="s">
        <v>78</v>
      </c>
      <c r="E17" s="25">
        <v>2</v>
      </c>
      <c r="F17" s="26">
        <v>321.821955</v>
      </c>
      <c r="G17" s="26">
        <f t="shared" si="0"/>
        <v>643.64391</v>
      </c>
      <c r="H17" s="28">
        <v>600</v>
      </c>
      <c r="I17" s="27">
        <f t="shared" si="1"/>
        <v>1200</v>
      </c>
      <c r="J17" s="65">
        <v>365</v>
      </c>
      <c r="K17" s="65">
        <f t="shared" si="2"/>
        <v>730</v>
      </c>
      <c r="L17" s="28">
        <v>1235.47</v>
      </c>
      <c r="M17" s="66">
        <f t="shared" si="3"/>
        <v>2470.94</v>
      </c>
      <c r="N17" s="79">
        <v>310</v>
      </c>
      <c r="O17" s="79">
        <f t="shared" si="4"/>
        <v>620</v>
      </c>
    </row>
    <row r="18" s="1" customFormat="1" ht="19.2" spans="1:15">
      <c r="A18" s="29" t="s">
        <v>89</v>
      </c>
      <c r="B18" s="30"/>
      <c r="C18" s="31"/>
      <c r="D18" s="13" t="s">
        <v>139</v>
      </c>
      <c r="E18" s="25"/>
      <c r="F18" s="26"/>
      <c r="G18" s="26">
        <f>SUM(G5:G17)</f>
        <v>95510.8730141624</v>
      </c>
      <c r="H18" s="34">
        <v>455</v>
      </c>
      <c r="I18" s="27">
        <f>SUM(I5:I17)</f>
        <v>104160.8794</v>
      </c>
      <c r="J18" s="65"/>
      <c r="K18" s="65">
        <f>SUM(K5:K17)</f>
        <v>117982.2326</v>
      </c>
      <c r="L18" s="66"/>
      <c r="M18" s="66">
        <f>SUM(M5:M17)</f>
        <v>141704.8662</v>
      </c>
      <c r="N18" s="79"/>
      <c r="O18" s="79">
        <f>SUM(O5:O17)</f>
        <v>104787.93</v>
      </c>
    </row>
    <row r="19" s="1" customFormat="1" ht="19.2" spans="1:15">
      <c r="A19" s="32" t="s">
        <v>90</v>
      </c>
      <c r="B19" s="33" t="s">
        <v>160</v>
      </c>
      <c r="C19" s="33"/>
      <c r="D19" s="13"/>
      <c r="E19" s="25"/>
      <c r="F19" s="26"/>
      <c r="G19" s="26">
        <f t="shared" ref="G19:G29" si="5">E19*F19</f>
        <v>0</v>
      </c>
      <c r="H19" s="34"/>
      <c r="I19" s="27"/>
      <c r="J19" s="65"/>
      <c r="K19" s="65">
        <f t="shared" ref="K19:K29" si="6">J19*E19</f>
        <v>0</v>
      </c>
      <c r="L19" s="66"/>
      <c r="M19" s="66">
        <f t="shared" ref="M19:M29" si="7">L19*E19</f>
        <v>0</v>
      </c>
      <c r="N19" s="79"/>
      <c r="O19" s="79">
        <f t="shared" ref="O19:O29" si="8">N19*E19</f>
        <v>0</v>
      </c>
    </row>
    <row r="20" s="1" customFormat="1" ht="100.8" spans="1:15">
      <c r="A20" s="13">
        <v>1</v>
      </c>
      <c r="B20" s="22" t="s">
        <v>161</v>
      </c>
      <c r="C20" s="23" t="s">
        <v>162</v>
      </c>
      <c r="D20" s="13" t="s">
        <v>49</v>
      </c>
      <c r="E20" s="25" t="s">
        <v>163</v>
      </c>
      <c r="F20" s="26">
        <f>84*1.2</f>
        <v>100.8</v>
      </c>
      <c r="G20" s="26">
        <f t="shared" si="5"/>
        <v>734.832</v>
      </c>
      <c r="H20" s="27">
        <v>55</v>
      </c>
      <c r="I20" s="27">
        <f t="shared" ref="I20:I29" si="9">E20*H20</f>
        <v>400.95</v>
      </c>
      <c r="J20" s="65">
        <v>195</v>
      </c>
      <c r="K20" s="65">
        <f t="shared" si="6"/>
        <v>1421.55</v>
      </c>
      <c r="L20" s="28">
        <v>245.15</v>
      </c>
      <c r="M20" s="66">
        <f t="shared" si="7"/>
        <v>1787.1435</v>
      </c>
      <c r="N20" s="79">
        <v>67</v>
      </c>
      <c r="O20" s="79">
        <f t="shared" si="8"/>
        <v>488.43</v>
      </c>
    </row>
    <row r="21" s="1" customFormat="1" ht="100.8" spans="1:15">
      <c r="A21" s="13">
        <v>2</v>
      </c>
      <c r="B21" s="22" t="s">
        <v>122</v>
      </c>
      <c r="C21" s="23" t="s">
        <v>164</v>
      </c>
      <c r="D21" s="13" t="s">
        <v>49</v>
      </c>
      <c r="E21" s="25" t="s">
        <v>165</v>
      </c>
      <c r="F21" s="26">
        <v>52.4817342</v>
      </c>
      <c r="G21" s="26">
        <f t="shared" si="5"/>
        <v>925.252973946</v>
      </c>
      <c r="H21" s="27">
        <v>65</v>
      </c>
      <c r="I21" s="27">
        <f t="shared" si="9"/>
        <v>1145.95</v>
      </c>
      <c r="J21" s="28">
        <v>110</v>
      </c>
      <c r="K21" s="28">
        <f t="shared" si="6"/>
        <v>1939.3</v>
      </c>
      <c r="L21" s="28">
        <v>115</v>
      </c>
      <c r="M21" s="66">
        <f t="shared" si="7"/>
        <v>2027.45</v>
      </c>
      <c r="N21" s="79">
        <v>46</v>
      </c>
      <c r="O21" s="79">
        <f t="shared" si="8"/>
        <v>810.98</v>
      </c>
    </row>
    <row r="22" s="2" customFormat="1" ht="129.6" spans="1:15">
      <c r="A22" s="13">
        <v>3</v>
      </c>
      <c r="B22" s="22" t="s">
        <v>122</v>
      </c>
      <c r="C22" s="23" t="s">
        <v>166</v>
      </c>
      <c r="D22" s="13" t="s">
        <v>49</v>
      </c>
      <c r="E22" s="25" t="s">
        <v>167</v>
      </c>
      <c r="F22" s="26">
        <v>125</v>
      </c>
      <c r="G22" s="26">
        <f t="shared" si="5"/>
        <v>70913.75</v>
      </c>
      <c r="H22" s="27">
        <v>95</v>
      </c>
      <c r="I22" s="200">
        <f t="shared" si="9"/>
        <v>53894.45</v>
      </c>
      <c r="J22" s="28">
        <v>155</v>
      </c>
      <c r="K22" s="28">
        <f t="shared" si="6"/>
        <v>87933.05</v>
      </c>
      <c r="L22" s="28">
        <v>145.65</v>
      </c>
      <c r="M22" s="66">
        <f t="shared" si="7"/>
        <v>82628.7015</v>
      </c>
      <c r="N22" s="79">
        <v>182</v>
      </c>
      <c r="O22" s="79">
        <f t="shared" si="8"/>
        <v>103250.42</v>
      </c>
    </row>
    <row r="23" s="2" customFormat="1" ht="43.2" spans="1:15">
      <c r="A23" s="13">
        <v>4</v>
      </c>
      <c r="B23" s="22" t="s">
        <v>82</v>
      </c>
      <c r="C23" s="23" t="s">
        <v>168</v>
      </c>
      <c r="D23" s="13" t="s">
        <v>84</v>
      </c>
      <c r="E23" s="25" t="s">
        <v>169</v>
      </c>
      <c r="F23" s="26">
        <v>17.3288745</v>
      </c>
      <c r="G23" s="26">
        <f t="shared" si="5"/>
        <v>3078.821132415</v>
      </c>
      <c r="H23" s="27">
        <v>12</v>
      </c>
      <c r="I23" s="27">
        <f t="shared" si="9"/>
        <v>2132.04</v>
      </c>
      <c r="J23" s="65">
        <v>9.5</v>
      </c>
      <c r="K23" s="65">
        <f t="shared" si="6"/>
        <v>1687.865</v>
      </c>
      <c r="L23" s="66">
        <v>31.1</v>
      </c>
      <c r="M23" s="66">
        <f t="shared" si="7"/>
        <v>5525.537</v>
      </c>
      <c r="N23" s="79">
        <v>68</v>
      </c>
      <c r="O23" s="79">
        <f t="shared" si="8"/>
        <v>12081.56</v>
      </c>
    </row>
    <row r="24" s="1" customFormat="1" ht="57.6" spans="1:15">
      <c r="A24" s="13">
        <v>5</v>
      </c>
      <c r="B24" s="22" t="s">
        <v>85</v>
      </c>
      <c r="C24" s="23" t="s">
        <v>153</v>
      </c>
      <c r="D24" s="13" t="s">
        <v>84</v>
      </c>
      <c r="E24" s="25" t="s">
        <v>170</v>
      </c>
      <c r="F24" s="26">
        <v>14.853321</v>
      </c>
      <c r="G24" s="26">
        <f t="shared" si="5"/>
        <v>1049.38712865</v>
      </c>
      <c r="H24" s="27">
        <v>20</v>
      </c>
      <c r="I24" s="27">
        <f t="shared" si="9"/>
        <v>1413</v>
      </c>
      <c r="J24" s="65">
        <v>35</v>
      </c>
      <c r="K24" s="65">
        <f t="shared" si="6"/>
        <v>2472.75</v>
      </c>
      <c r="L24" s="66">
        <v>18.83</v>
      </c>
      <c r="M24" s="66">
        <f t="shared" si="7"/>
        <v>1330.3395</v>
      </c>
      <c r="N24" s="79">
        <v>68</v>
      </c>
      <c r="O24" s="79">
        <f t="shared" si="8"/>
        <v>4804.2</v>
      </c>
    </row>
    <row r="25" s="1" customFormat="1" ht="86.4" spans="1:15">
      <c r="A25" s="13">
        <v>6</v>
      </c>
      <c r="B25" s="22" t="s">
        <v>154</v>
      </c>
      <c r="C25" s="23" t="s">
        <v>171</v>
      </c>
      <c r="D25" s="13" t="s">
        <v>78</v>
      </c>
      <c r="E25" s="25" t="s">
        <v>172</v>
      </c>
      <c r="F25" s="26">
        <v>650</v>
      </c>
      <c r="G25" s="26">
        <f t="shared" si="5"/>
        <v>53950</v>
      </c>
      <c r="H25" s="200">
        <v>830</v>
      </c>
      <c r="I25" s="27">
        <f t="shared" si="9"/>
        <v>68890</v>
      </c>
      <c r="J25" s="65">
        <v>570</v>
      </c>
      <c r="K25" s="65">
        <f t="shared" si="6"/>
        <v>47310</v>
      </c>
      <c r="L25" s="66">
        <v>985.23</v>
      </c>
      <c r="M25" s="66">
        <f t="shared" si="7"/>
        <v>81774.09</v>
      </c>
      <c r="N25" s="79">
        <v>310</v>
      </c>
      <c r="O25" s="79">
        <f t="shared" si="8"/>
        <v>25730</v>
      </c>
    </row>
    <row r="26" s="1" customFormat="1" ht="100.8" spans="1:15">
      <c r="A26" s="13">
        <v>7</v>
      </c>
      <c r="B26" s="22" t="s">
        <v>173</v>
      </c>
      <c r="C26" s="23" t="s">
        <v>174</v>
      </c>
      <c r="D26" s="13" t="s">
        <v>78</v>
      </c>
      <c r="E26" s="25"/>
      <c r="F26" s="26">
        <v>35276.637375</v>
      </c>
      <c r="G26" s="26">
        <f t="shared" si="5"/>
        <v>0</v>
      </c>
      <c r="H26" s="27"/>
      <c r="I26" s="27">
        <f t="shared" si="9"/>
        <v>0</v>
      </c>
      <c r="J26" s="65">
        <v>58000</v>
      </c>
      <c r="K26" s="65">
        <f t="shared" si="6"/>
        <v>0</v>
      </c>
      <c r="L26" s="66">
        <v>105200</v>
      </c>
      <c r="M26" s="66">
        <f t="shared" si="7"/>
        <v>0</v>
      </c>
      <c r="N26" s="79">
        <v>33000</v>
      </c>
      <c r="O26" s="79">
        <f t="shared" si="8"/>
        <v>0</v>
      </c>
    </row>
    <row r="27" s="1" customFormat="1" ht="57.6" spans="1:15">
      <c r="A27" s="13">
        <v>8</v>
      </c>
      <c r="B27" s="22" t="s">
        <v>175</v>
      </c>
      <c r="C27" s="23" t="s">
        <v>176</v>
      </c>
      <c r="D27" s="13" t="s">
        <v>78</v>
      </c>
      <c r="E27" s="25"/>
      <c r="F27" s="26">
        <v>20311.461659526</v>
      </c>
      <c r="G27" s="26">
        <f t="shared" si="5"/>
        <v>0</v>
      </c>
      <c r="H27" s="27"/>
      <c r="I27" s="27">
        <f t="shared" si="9"/>
        <v>0</v>
      </c>
      <c r="J27" s="65">
        <v>65000</v>
      </c>
      <c r="K27" s="65">
        <f t="shared" si="6"/>
        <v>0</v>
      </c>
      <c r="L27" s="66">
        <v>39753.02</v>
      </c>
      <c r="M27" s="66">
        <f t="shared" si="7"/>
        <v>0</v>
      </c>
      <c r="N27" s="79">
        <v>20000</v>
      </c>
      <c r="O27" s="79">
        <f t="shared" si="8"/>
        <v>0</v>
      </c>
    </row>
    <row r="28" s="1" customFormat="1" ht="57.6" spans="1:15">
      <c r="A28" s="13">
        <v>9</v>
      </c>
      <c r="B28" s="22" t="s">
        <v>177</v>
      </c>
      <c r="C28" s="23" t="s">
        <v>178</v>
      </c>
      <c r="D28" s="13" t="s">
        <v>84</v>
      </c>
      <c r="E28" s="25" t="s">
        <v>179</v>
      </c>
      <c r="F28" s="26">
        <v>17.3288745</v>
      </c>
      <c r="G28" s="26">
        <f t="shared" si="5"/>
        <v>4676.196783825</v>
      </c>
      <c r="H28" s="27">
        <v>12</v>
      </c>
      <c r="I28" s="27">
        <f t="shared" si="9"/>
        <v>3238.2</v>
      </c>
      <c r="J28" s="65">
        <v>9.5</v>
      </c>
      <c r="K28" s="65">
        <f t="shared" si="6"/>
        <v>2563.575</v>
      </c>
      <c r="L28" s="66">
        <v>31.1</v>
      </c>
      <c r="M28" s="66">
        <f t="shared" si="7"/>
        <v>8392.335</v>
      </c>
      <c r="N28" s="79">
        <v>68</v>
      </c>
      <c r="O28" s="79">
        <f t="shared" si="8"/>
        <v>18349.8</v>
      </c>
    </row>
    <row r="29" s="1" customFormat="1" ht="72" spans="1:15">
      <c r="A29" s="13">
        <v>10</v>
      </c>
      <c r="B29" s="22" t="s">
        <v>85</v>
      </c>
      <c r="C29" s="23" t="s">
        <v>180</v>
      </c>
      <c r="D29" s="13" t="s">
        <v>84</v>
      </c>
      <c r="E29" s="25" t="s">
        <v>181</v>
      </c>
      <c r="F29" s="26">
        <v>14.853321</v>
      </c>
      <c r="G29" s="26">
        <f t="shared" si="5"/>
        <v>2227.40401716</v>
      </c>
      <c r="H29" s="27">
        <v>20</v>
      </c>
      <c r="I29" s="27">
        <f t="shared" si="9"/>
        <v>2999.2</v>
      </c>
      <c r="J29" s="65">
        <v>35</v>
      </c>
      <c r="K29" s="65">
        <f t="shared" si="6"/>
        <v>5248.6</v>
      </c>
      <c r="L29" s="66">
        <v>18.83</v>
      </c>
      <c r="M29" s="66">
        <f t="shared" si="7"/>
        <v>2823.7468</v>
      </c>
      <c r="N29" s="79">
        <v>68</v>
      </c>
      <c r="O29" s="79">
        <f t="shared" si="8"/>
        <v>10197.28</v>
      </c>
    </row>
    <row r="30" s="1" customFormat="1" ht="19.2" spans="1:15">
      <c r="A30" s="29" t="s">
        <v>89</v>
      </c>
      <c r="B30" s="30"/>
      <c r="C30" s="31"/>
      <c r="D30" s="13" t="s">
        <v>139</v>
      </c>
      <c r="E30" s="25"/>
      <c r="F30" s="26"/>
      <c r="G30" s="26">
        <f>SUM(G20:G29)</f>
        <v>137555.644035996</v>
      </c>
      <c r="H30" s="27"/>
      <c r="I30" s="27">
        <f>SUM(I20:I29)</f>
        <v>134113.79</v>
      </c>
      <c r="J30" s="65"/>
      <c r="K30" s="65">
        <f>SUM(K20:K29)</f>
        <v>150576.69</v>
      </c>
      <c r="L30" s="66"/>
      <c r="M30" s="66">
        <f>SUM(M20:M29)</f>
        <v>186289.3433</v>
      </c>
      <c r="N30" s="79"/>
      <c r="O30" s="79">
        <f>SUM(O20:O29)</f>
        <v>175712.67</v>
      </c>
    </row>
    <row r="31" s="1" customFormat="1" ht="19.2" spans="1:15">
      <c r="A31" s="29" t="s">
        <v>118</v>
      </c>
      <c r="B31" s="33" t="s">
        <v>91</v>
      </c>
      <c r="C31" s="33"/>
      <c r="D31" s="13"/>
      <c r="E31" s="25"/>
      <c r="F31" s="26"/>
      <c r="G31" s="26">
        <f t="shared" ref="G31:G38" si="10">E31*F31</f>
        <v>0</v>
      </c>
      <c r="H31" s="27"/>
      <c r="I31" s="27"/>
      <c r="J31" s="65"/>
      <c r="K31" s="65">
        <f t="shared" ref="K31:K38" si="11">J31*E31</f>
        <v>0</v>
      </c>
      <c r="L31" s="66"/>
      <c r="M31" s="66">
        <f t="shared" ref="M31:M38" si="12">L31*E31</f>
        <v>0</v>
      </c>
      <c r="N31" s="79"/>
      <c r="O31" s="79">
        <f t="shared" ref="O31:O38" si="13">N31*E31</f>
        <v>0</v>
      </c>
    </row>
    <row r="32" s="1" customFormat="1" ht="100.8" spans="1:15">
      <c r="A32" s="13">
        <v>1</v>
      </c>
      <c r="B32" s="22" t="s">
        <v>182</v>
      </c>
      <c r="C32" s="23" t="s">
        <v>183</v>
      </c>
      <c r="D32" s="24" t="s">
        <v>49</v>
      </c>
      <c r="E32" s="25">
        <v>183</v>
      </c>
      <c r="F32" s="26">
        <f>124.56*1.2</f>
        <v>149.472</v>
      </c>
      <c r="G32" s="26">
        <f t="shared" si="10"/>
        <v>27353.376</v>
      </c>
      <c r="H32" s="27">
        <v>55</v>
      </c>
      <c r="I32" s="27">
        <f t="shared" ref="I32:I38" si="14">E32*H32</f>
        <v>10065</v>
      </c>
      <c r="J32" s="65">
        <v>160</v>
      </c>
      <c r="K32" s="65">
        <f t="shared" si="11"/>
        <v>29280</v>
      </c>
      <c r="L32" s="28">
        <v>245.15</v>
      </c>
      <c r="M32" s="66">
        <f t="shared" si="12"/>
        <v>44862.45</v>
      </c>
      <c r="N32" s="79">
        <v>92</v>
      </c>
      <c r="O32" s="79">
        <f t="shared" si="13"/>
        <v>16836</v>
      </c>
    </row>
    <row r="33" s="1" customFormat="1" ht="100.8" spans="1:15">
      <c r="A33" s="13">
        <v>2</v>
      </c>
      <c r="B33" s="22" t="s">
        <v>184</v>
      </c>
      <c r="C33" s="23" t="s">
        <v>185</v>
      </c>
      <c r="D33" s="24" t="s">
        <v>49</v>
      </c>
      <c r="E33" s="25">
        <v>16.8</v>
      </c>
      <c r="F33" s="26">
        <v>103</v>
      </c>
      <c r="G33" s="26">
        <f t="shared" si="10"/>
        <v>1730.4</v>
      </c>
      <c r="H33" s="34">
        <v>110</v>
      </c>
      <c r="I33" s="27">
        <f t="shared" si="14"/>
        <v>1848</v>
      </c>
      <c r="J33" s="68">
        <v>115</v>
      </c>
      <c r="K33" s="65">
        <f t="shared" si="11"/>
        <v>1932</v>
      </c>
      <c r="L33" s="81">
        <v>238.45</v>
      </c>
      <c r="M33" s="66">
        <f t="shared" si="12"/>
        <v>4005.96</v>
      </c>
      <c r="N33" s="80">
        <v>110</v>
      </c>
      <c r="O33" s="79">
        <f t="shared" si="13"/>
        <v>1848</v>
      </c>
    </row>
    <row r="34" s="1" customFormat="1" ht="100.8" spans="1:15">
      <c r="A34" s="13">
        <v>3</v>
      </c>
      <c r="B34" s="22" t="s">
        <v>184</v>
      </c>
      <c r="C34" s="23" t="s">
        <v>186</v>
      </c>
      <c r="D34" s="24" t="s">
        <v>49</v>
      </c>
      <c r="E34" s="25">
        <v>31.74</v>
      </c>
      <c r="F34" s="26">
        <v>78</v>
      </c>
      <c r="G34" s="26">
        <f t="shared" si="10"/>
        <v>2475.72</v>
      </c>
      <c r="H34" s="34">
        <v>90</v>
      </c>
      <c r="I34" s="27">
        <f t="shared" si="14"/>
        <v>2856.6</v>
      </c>
      <c r="J34" s="68">
        <v>85</v>
      </c>
      <c r="K34" s="65">
        <f t="shared" si="11"/>
        <v>2697.9</v>
      </c>
      <c r="L34" s="81">
        <v>212.57</v>
      </c>
      <c r="M34" s="66">
        <f t="shared" si="12"/>
        <v>6746.9718</v>
      </c>
      <c r="N34" s="80">
        <v>92</v>
      </c>
      <c r="O34" s="79">
        <f t="shared" si="13"/>
        <v>2920.08</v>
      </c>
    </row>
    <row r="35" s="1" customFormat="1" ht="100.8" spans="1:15">
      <c r="A35" s="13">
        <v>4</v>
      </c>
      <c r="B35" s="22" t="s">
        <v>184</v>
      </c>
      <c r="C35" s="23" t="s">
        <v>187</v>
      </c>
      <c r="D35" s="24" t="s">
        <v>49</v>
      </c>
      <c r="E35" s="25">
        <v>17.79</v>
      </c>
      <c r="F35" s="26">
        <v>36</v>
      </c>
      <c r="G35" s="26">
        <f t="shared" si="10"/>
        <v>640.44</v>
      </c>
      <c r="H35" s="34">
        <v>50</v>
      </c>
      <c r="I35" s="27">
        <f t="shared" si="14"/>
        <v>889.5</v>
      </c>
      <c r="J35" s="68">
        <v>35</v>
      </c>
      <c r="K35" s="65">
        <f t="shared" si="11"/>
        <v>622.65</v>
      </c>
      <c r="L35" s="69">
        <v>168.45</v>
      </c>
      <c r="M35" s="66">
        <f t="shared" si="12"/>
        <v>2996.7255</v>
      </c>
      <c r="N35" s="80">
        <v>45</v>
      </c>
      <c r="O35" s="79">
        <f t="shared" si="13"/>
        <v>800.55</v>
      </c>
    </row>
    <row r="36" s="1" customFormat="1" ht="57.6" spans="1:15">
      <c r="A36" s="13">
        <v>5</v>
      </c>
      <c r="B36" s="22" t="s">
        <v>82</v>
      </c>
      <c r="C36" s="23" t="s">
        <v>188</v>
      </c>
      <c r="D36" s="24" t="s">
        <v>84</v>
      </c>
      <c r="E36" s="25">
        <v>59.6</v>
      </c>
      <c r="F36" s="26">
        <v>17.3288745</v>
      </c>
      <c r="G36" s="26">
        <f t="shared" si="10"/>
        <v>1032.8009202</v>
      </c>
      <c r="H36" s="34">
        <v>12</v>
      </c>
      <c r="I36" s="27">
        <f t="shared" si="14"/>
        <v>715.2</v>
      </c>
      <c r="J36" s="68">
        <v>9.5</v>
      </c>
      <c r="K36" s="65">
        <f t="shared" si="11"/>
        <v>566.2</v>
      </c>
      <c r="L36" s="69">
        <v>31.1</v>
      </c>
      <c r="M36" s="66">
        <f t="shared" si="12"/>
        <v>1853.56</v>
      </c>
      <c r="N36" s="80">
        <v>68</v>
      </c>
      <c r="O36" s="79">
        <f t="shared" si="13"/>
        <v>4052.8</v>
      </c>
    </row>
    <row r="37" s="1" customFormat="1" ht="86.4" spans="1:15">
      <c r="A37" s="13">
        <v>6</v>
      </c>
      <c r="B37" s="22" t="s">
        <v>85</v>
      </c>
      <c r="C37" s="23" t="s">
        <v>189</v>
      </c>
      <c r="D37" s="24" t="s">
        <v>84</v>
      </c>
      <c r="E37" s="25">
        <v>30.23</v>
      </c>
      <c r="F37" s="26">
        <v>14.853321</v>
      </c>
      <c r="G37" s="26">
        <f t="shared" si="10"/>
        <v>449.01589383</v>
      </c>
      <c r="H37" s="27">
        <v>20</v>
      </c>
      <c r="I37" s="27">
        <f t="shared" si="14"/>
        <v>604.6</v>
      </c>
      <c r="J37" s="65">
        <v>35</v>
      </c>
      <c r="K37" s="65">
        <f t="shared" si="11"/>
        <v>1058.05</v>
      </c>
      <c r="L37" s="66">
        <v>18.83</v>
      </c>
      <c r="M37" s="66">
        <f t="shared" si="12"/>
        <v>569.2309</v>
      </c>
      <c r="N37" s="79">
        <v>68</v>
      </c>
      <c r="O37" s="79">
        <f t="shared" si="13"/>
        <v>2055.64</v>
      </c>
    </row>
    <row r="38" s="1" customFormat="1" ht="86.4" spans="1:15">
      <c r="A38" s="13">
        <v>7</v>
      </c>
      <c r="B38" s="22" t="s">
        <v>190</v>
      </c>
      <c r="C38" s="23" t="s">
        <v>191</v>
      </c>
      <c r="D38" s="24" t="s">
        <v>78</v>
      </c>
      <c r="E38" s="25">
        <v>10</v>
      </c>
      <c r="F38" s="26">
        <v>3366.505532</v>
      </c>
      <c r="G38" s="26">
        <f t="shared" si="10"/>
        <v>33665.05532</v>
      </c>
      <c r="H38" s="200">
        <v>730</v>
      </c>
      <c r="I38" s="200">
        <f t="shared" si="14"/>
        <v>7300</v>
      </c>
      <c r="J38" s="28">
        <v>11200</v>
      </c>
      <c r="K38" s="65">
        <f t="shared" si="11"/>
        <v>112000</v>
      </c>
      <c r="L38" s="66">
        <v>9628.53</v>
      </c>
      <c r="M38" s="66">
        <f t="shared" si="12"/>
        <v>96285.3</v>
      </c>
      <c r="N38" s="79">
        <v>420</v>
      </c>
      <c r="O38" s="79">
        <f t="shared" si="13"/>
        <v>4200</v>
      </c>
    </row>
    <row r="39" s="1" customFormat="1" ht="19.2" spans="1:15">
      <c r="A39" s="29" t="s">
        <v>89</v>
      </c>
      <c r="B39" s="30"/>
      <c r="C39" s="31"/>
      <c r="D39" s="13" t="s">
        <v>139</v>
      </c>
      <c r="E39" s="25"/>
      <c r="F39" s="26"/>
      <c r="G39" s="26">
        <f>SUM(G32:G38)</f>
        <v>67346.80813403</v>
      </c>
      <c r="H39" s="27"/>
      <c r="I39" s="27">
        <f>SUM(I32:I38)</f>
        <v>24278.9</v>
      </c>
      <c r="J39" s="65"/>
      <c r="K39" s="65">
        <f>SUM(K32:K38)</f>
        <v>148156.8</v>
      </c>
      <c r="L39" s="66"/>
      <c r="M39" s="66">
        <f>SUM(M32:M38)</f>
        <v>157320.1982</v>
      </c>
      <c r="N39" s="79"/>
      <c r="O39" s="79">
        <f>SUM(O32:O38)</f>
        <v>32713.07</v>
      </c>
    </row>
    <row r="40" ht="28" customHeight="1" spans="1:15">
      <c r="A40" s="35" t="s">
        <v>138</v>
      </c>
      <c r="B40" s="36"/>
      <c r="C40" s="36"/>
      <c r="D40" s="37" t="s">
        <v>139</v>
      </c>
      <c r="E40" s="38"/>
      <c r="F40" s="39"/>
      <c r="G40" s="40">
        <f>G18+G30+G39</f>
        <v>300413.325184188</v>
      </c>
      <c r="H40" s="34"/>
      <c r="I40" s="34">
        <f>I18+I30+I39</f>
        <v>262553.5694</v>
      </c>
      <c r="J40" s="68"/>
      <c r="K40" s="68">
        <f>K18+K30+K39</f>
        <v>416715.7226</v>
      </c>
      <c r="L40" s="69"/>
      <c r="M40" s="69">
        <f>M18+M30+M39</f>
        <v>485314.4077</v>
      </c>
      <c r="N40" s="80"/>
      <c r="O40" s="80">
        <f>O18+O30+O39</f>
        <v>313213.67</v>
      </c>
    </row>
  </sheetData>
  <mergeCells count="19">
    <mergeCell ref="H1:I1"/>
    <mergeCell ref="J1:K1"/>
    <mergeCell ref="L1:M1"/>
    <mergeCell ref="N1:O1"/>
    <mergeCell ref="A18:C18"/>
    <mergeCell ref="A30:C30"/>
    <mergeCell ref="A39:C39"/>
    <mergeCell ref="A40:C40"/>
    <mergeCell ref="A2:A3"/>
    <mergeCell ref="B2:B3"/>
    <mergeCell ref="C2:C3"/>
    <mergeCell ref="D2:D3"/>
    <mergeCell ref="E2:E3"/>
    <mergeCell ref="F2:F3"/>
    <mergeCell ref="G2:G3"/>
    <mergeCell ref="I2:I3"/>
    <mergeCell ref="K2:K3"/>
    <mergeCell ref="M2:M3"/>
    <mergeCell ref="O2:O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13"/>
  <sheetViews>
    <sheetView workbookViewId="0">
      <pane ySplit="3" topLeftCell="A6" activePane="bottomLeft" state="frozen"/>
      <selection/>
      <selection pane="bottomLeft" activeCell="K13" sqref="K13"/>
    </sheetView>
  </sheetViews>
  <sheetFormatPr defaultColWidth="9" defaultRowHeight="14.4"/>
  <cols>
    <col min="1" max="1" width="4.5" customWidth="1"/>
    <col min="2" max="2" width="11" customWidth="1"/>
    <col min="3" max="3" width="21.75" customWidth="1"/>
    <col min="4" max="4" width="5.75" customWidth="1"/>
    <col min="5" max="5" width="9.25"/>
    <col min="6" max="6" width="9.25" style="3"/>
    <col min="7" max="7" width="10.1296296296296" style="3"/>
    <col min="8" max="8" width="8.62962962962963" style="178" customWidth="1"/>
    <col min="9" max="9" width="10.1296296296296" style="178" customWidth="1"/>
    <col min="10" max="10" width="8.62962962962963" style="5" customWidth="1"/>
    <col min="11" max="11" width="10.1296296296296" style="5" customWidth="1"/>
    <col min="12" max="12" width="8.62962962962963" style="186" customWidth="1"/>
    <col min="13" max="13" width="10.1296296296296" style="6" customWidth="1"/>
    <col min="14" max="14" width="8.62962962962963" style="8" customWidth="1"/>
    <col min="15" max="15" width="10.1296296296296" style="8"/>
  </cols>
  <sheetData>
    <row r="1" ht="42" customHeight="1" spans="1:15">
      <c r="A1" s="112" t="s">
        <v>23</v>
      </c>
      <c r="B1" s="112"/>
      <c r="C1" s="112"/>
      <c r="D1" s="112"/>
      <c r="E1" s="112"/>
      <c r="F1" s="113"/>
      <c r="G1" s="113"/>
      <c r="H1" s="192" t="s">
        <v>24</v>
      </c>
      <c r="I1" s="192"/>
      <c r="J1" s="193" t="s">
        <v>25</v>
      </c>
      <c r="K1" s="193"/>
      <c r="L1" s="194" t="s">
        <v>26</v>
      </c>
      <c r="M1" s="195"/>
      <c r="N1" s="169" t="s">
        <v>27</v>
      </c>
      <c r="O1" s="169"/>
    </row>
    <row r="2" ht="26" customHeight="1" spans="1:15">
      <c r="A2" s="115" t="s">
        <v>1</v>
      </c>
      <c r="B2" s="116" t="s">
        <v>2</v>
      </c>
      <c r="C2" s="116" t="s">
        <v>28</v>
      </c>
      <c r="D2" s="115" t="s">
        <v>29</v>
      </c>
      <c r="E2" s="117" t="s">
        <v>30</v>
      </c>
      <c r="F2" s="16" t="s">
        <v>31</v>
      </c>
      <c r="G2" s="16" t="s">
        <v>32</v>
      </c>
      <c r="H2" s="118" t="s">
        <v>31</v>
      </c>
      <c r="I2" s="140" t="s">
        <v>32</v>
      </c>
      <c r="J2" s="141" t="s">
        <v>31</v>
      </c>
      <c r="K2" s="142" t="s">
        <v>32</v>
      </c>
      <c r="L2" s="196" t="s">
        <v>31</v>
      </c>
      <c r="M2" s="144" t="s">
        <v>32</v>
      </c>
      <c r="N2" s="170" t="s">
        <v>31</v>
      </c>
      <c r="O2" s="171" t="s">
        <v>32</v>
      </c>
    </row>
    <row r="3" ht="21" customHeight="1" spans="1:15">
      <c r="A3" s="119"/>
      <c r="B3" s="119"/>
      <c r="C3" s="119"/>
      <c r="D3" s="119"/>
      <c r="E3" s="120"/>
      <c r="F3" s="18"/>
      <c r="G3" s="18"/>
      <c r="H3" s="118"/>
      <c r="I3" s="147"/>
      <c r="J3" s="141"/>
      <c r="K3" s="148"/>
      <c r="L3" s="196"/>
      <c r="M3" s="149"/>
      <c r="N3" s="170"/>
      <c r="O3" s="172"/>
    </row>
    <row r="4" ht="36" customHeight="1" spans="1:15">
      <c r="A4" s="121">
        <v>1</v>
      </c>
      <c r="B4" s="122" t="s">
        <v>33</v>
      </c>
      <c r="C4" s="122" t="s">
        <v>34</v>
      </c>
      <c r="D4" s="121" t="s">
        <v>35</v>
      </c>
      <c r="E4" s="123">
        <f t="shared" ref="E4:E8" si="0">1400</f>
        <v>1400</v>
      </c>
      <c r="F4" s="124"/>
      <c r="G4" s="124"/>
      <c r="H4" s="125"/>
      <c r="I4" s="151">
        <f t="shared" ref="I4:I12" si="1">E4*H4</f>
        <v>0</v>
      </c>
      <c r="J4" s="152"/>
      <c r="K4" s="153">
        <f t="shared" ref="K4:K12" si="2">E4*J4</f>
        <v>0</v>
      </c>
      <c r="L4" s="197"/>
      <c r="M4" s="155">
        <f t="shared" ref="M4:M12" si="3">L4*E4</f>
        <v>0</v>
      </c>
      <c r="N4" s="173"/>
      <c r="O4" s="174">
        <f t="shared" ref="O4:O11" si="4">N4*E4</f>
        <v>0</v>
      </c>
    </row>
    <row r="5" ht="31" customHeight="1" spans="1:15">
      <c r="A5" s="121">
        <v>2</v>
      </c>
      <c r="B5" s="122" t="s">
        <v>36</v>
      </c>
      <c r="C5" s="122" t="s">
        <v>37</v>
      </c>
      <c r="D5" s="121" t="s">
        <v>35</v>
      </c>
      <c r="E5" s="123">
        <v>1400</v>
      </c>
      <c r="F5" s="124"/>
      <c r="G5" s="124"/>
      <c r="H5" s="27"/>
      <c r="I5" s="151">
        <f t="shared" si="1"/>
        <v>0</v>
      </c>
      <c r="J5" s="152"/>
      <c r="K5" s="153">
        <f t="shared" si="2"/>
        <v>0</v>
      </c>
      <c r="L5" s="197"/>
      <c r="M5" s="155">
        <f t="shared" si="3"/>
        <v>0</v>
      </c>
      <c r="N5" s="173"/>
      <c r="O5" s="174"/>
    </row>
    <row r="6" ht="36" customHeight="1" spans="1:15">
      <c r="A6" s="121">
        <v>3</v>
      </c>
      <c r="B6" s="126" t="s">
        <v>38</v>
      </c>
      <c r="C6" s="126" t="s">
        <v>39</v>
      </c>
      <c r="D6" s="121" t="s">
        <v>40</v>
      </c>
      <c r="E6" s="123">
        <v>1</v>
      </c>
      <c r="F6" s="124"/>
      <c r="G6" s="124"/>
      <c r="H6" s="27"/>
      <c r="I6" s="151">
        <f t="shared" si="1"/>
        <v>0</v>
      </c>
      <c r="J6" s="152"/>
      <c r="K6" s="153">
        <f t="shared" si="2"/>
        <v>0</v>
      </c>
      <c r="L6" s="197"/>
      <c r="M6" s="155">
        <f t="shared" si="3"/>
        <v>0</v>
      </c>
      <c r="N6" s="173"/>
      <c r="O6" s="174"/>
    </row>
    <row r="7" ht="36" customHeight="1" spans="1:15">
      <c r="A7" s="121">
        <v>4</v>
      </c>
      <c r="B7" s="122" t="s">
        <v>41</v>
      </c>
      <c r="C7" s="122" t="s">
        <v>42</v>
      </c>
      <c r="D7" s="121" t="s">
        <v>35</v>
      </c>
      <c r="E7" s="123">
        <f t="shared" si="0"/>
        <v>1400</v>
      </c>
      <c r="F7" s="124">
        <v>69</v>
      </c>
      <c r="G7" s="124">
        <f t="shared" ref="G7:G11" si="5">F7*E7</f>
        <v>96600</v>
      </c>
      <c r="H7" s="125">
        <v>75</v>
      </c>
      <c r="I7" s="151">
        <f t="shared" si="1"/>
        <v>105000</v>
      </c>
      <c r="J7" s="158">
        <v>76</v>
      </c>
      <c r="K7" s="153">
        <f t="shared" si="2"/>
        <v>106400</v>
      </c>
      <c r="L7" s="198">
        <v>68.55</v>
      </c>
      <c r="M7" s="155">
        <f t="shared" si="3"/>
        <v>95970</v>
      </c>
      <c r="N7" s="175">
        <v>63</v>
      </c>
      <c r="O7" s="174">
        <f t="shared" si="4"/>
        <v>88200</v>
      </c>
    </row>
    <row r="8" ht="40" customHeight="1" spans="1:15">
      <c r="A8" s="121">
        <v>5</v>
      </c>
      <c r="B8" s="122" t="s">
        <v>43</v>
      </c>
      <c r="C8" s="122" t="s">
        <v>44</v>
      </c>
      <c r="D8" s="121" t="s">
        <v>35</v>
      </c>
      <c r="E8" s="123">
        <f t="shared" si="0"/>
        <v>1400</v>
      </c>
      <c r="F8" s="124">
        <v>157</v>
      </c>
      <c r="G8" s="124">
        <f t="shared" si="5"/>
        <v>219800</v>
      </c>
      <c r="H8" s="125">
        <v>177</v>
      </c>
      <c r="I8" s="151">
        <f t="shared" si="1"/>
        <v>247800</v>
      </c>
      <c r="J8" s="158">
        <v>160</v>
      </c>
      <c r="K8" s="153">
        <f t="shared" si="2"/>
        <v>224000</v>
      </c>
      <c r="L8" s="198">
        <v>172.42</v>
      </c>
      <c r="M8" s="155">
        <f t="shared" si="3"/>
        <v>241388</v>
      </c>
      <c r="N8" s="175">
        <v>132</v>
      </c>
      <c r="O8" s="174">
        <f t="shared" si="4"/>
        <v>184800</v>
      </c>
    </row>
    <row r="9" ht="40" customHeight="1" spans="1:15">
      <c r="A9" s="121">
        <v>6</v>
      </c>
      <c r="B9" s="122" t="s">
        <v>45</v>
      </c>
      <c r="C9" s="122" t="s">
        <v>46</v>
      </c>
      <c r="D9" s="121" t="s">
        <v>35</v>
      </c>
      <c r="E9" s="123">
        <v>36.02</v>
      </c>
      <c r="F9" s="124">
        <v>310</v>
      </c>
      <c r="G9" s="124">
        <f t="shared" si="5"/>
        <v>11166.2</v>
      </c>
      <c r="H9" s="125">
        <v>420</v>
      </c>
      <c r="I9" s="151">
        <f t="shared" si="1"/>
        <v>15128.4</v>
      </c>
      <c r="J9" s="158">
        <v>228</v>
      </c>
      <c r="K9" s="153">
        <f t="shared" si="2"/>
        <v>8212.56</v>
      </c>
      <c r="L9" s="198">
        <v>358.24</v>
      </c>
      <c r="M9" s="155">
        <f t="shared" si="3"/>
        <v>12903.8048</v>
      </c>
      <c r="N9" s="175">
        <v>301</v>
      </c>
      <c r="O9" s="174">
        <f t="shared" si="4"/>
        <v>10842.02</v>
      </c>
    </row>
    <row r="10" ht="53" customHeight="1" spans="1:15">
      <c r="A10" s="121">
        <v>7</v>
      </c>
      <c r="B10" s="122" t="s">
        <v>47</v>
      </c>
      <c r="C10" s="122" t="s">
        <v>48</v>
      </c>
      <c r="D10" s="121" t="s">
        <v>49</v>
      </c>
      <c r="E10" s="123">
        <v>67.4</v>
      </c>
      <c r="F10" s="124">
        <v>165</v>
      </c>
      <c r="G10" s="124">
        <f t="shared" si="5"/>
        <v>11121</v>
      </c>
      <c r="H10" s="125">
        <v>150</v>
      </c>
      <c r="I10" s="151">
        <f t="shared" si="1"/>
        <v>10110</v>
      </c>
      <c r="J10" s="158">
        <v>54</v>
      </c>
      <c r="K10" s="153">
        <f t="shared" si="2"/>
        <v>3639.6</v>
      </c>
      <c r="L10" s="198">
        <v>91.28</v>
      </c>
      <c r="M10" s="155">
        <f t="shared" si="3"/>
        <v>6152.272</v>
      </c>
      <c r="N10" s="175">
        <v>185</v>
      </c>
      <c r="O10" s="174">
        <f t="shared" si="4"/>
        <v>12469</v>
      </c>
    </row>
    <row r="11" ht="53" customHeight="1" spans="1:15">
      <c r="A11" s="121">
        <v>8</v>
      </c>
      <c r="B11" s="122" t="s">
        <v>50</v>
      </c>
      <c r="C11" s="122" t="s">
        <v>51</v>
      </c>
      <c r="D11" s="121" t="s">
        <v>35</v>
      </c>
      <c r="E11" s="123">
        <v>425</v>
      </c>
      <c r="F11" s="124">
        <v>150</v>
      </c>
      <c r="G11" s="124">
        <f t="shared" si="5"/>
        <v>63750</v>
      </c>
      <c r="H11" s="125">
        <v>225</v>
      </c>
      <c r="I11" s="151">
        <f t="shared" si="1"/>
        <v>95625</v>
      </c>
      <c r="J11" s="162">
        <v>130</v>
      </c>
      <c r="K11" s="153">
        <f t="shared" si="2"/>
        <v>55250</v>
      </c>
      <c r="L11" s="198">
        <v>175.28</v>
      </c>
      <c r="M11" s="155">
        <f t="shared" si="3"/>
        <v>74494</v>
      </c>
      <c r="N11" s="175">
        <v>163</v>
      </c>
      <c r="O11" s="174">
        <f t="shared" si="4"/>
        <v>69275</v>
      </c>
    </row>
    <row r="12" ht="53" customHeight="1" spans="1:15">
      <c r="A12" s="121">
        <v>9</v>
      </c>
      <c r="B12" s="122" t="s">
        <v>52</v>
      </c>
      <c r="C12" s="128" t="s">
        <v>53</v>
      </c>
      <c r="D12" s="121" t="s">
        <v>40</v>
      </c>
      <c r="E12" s="123">
        <v>1</v>
      </c>
      <c r="F12" s="124"/>
      <c r="G12" s="124"/>
      <c r="H12" s="180">
        <v>14000</v>
      </c>
      <c r="I12" s="151">
        <f t="shared" si="1"/>
        <v>14000</v>
      </c>
      <c r="J12" s="158"/>
      <c r="K12" s="153">
        <f t="shared" si="2"/>
        <v>0</v>
      </c>
      <c r="L12" s="198"/>
      <c r="M12" s="155">
        <f t="shared" si="3"/>
        <v>0</v>
      </c>
      <c r="N12" s="175"/>
      <c r="O12" s="174"/>
    </row>
    <row r="13" ht="36" customHeight="1" spans="1:15">
      <c r="A13" s="129" t="s">
        <v>15</v>
      </c>
      <c r="B13" s="130"/>
      <c r="C13" s="130"/>
      <c r="D13" s="131"/>
      <c r="E13" s="24"/>
      <c r="F13" s="132"/>
      <c r="G13" s="124">
        <f t="shared" ref="G13:K13" si="6">SUM(G4:G12)</f>
        <v>402437.2</v>
      </c>
      <c r="H13" s="27"/>
      <c r="I13" s="151">
        <f t="shared" si="6"/>
        <v>487663.4</v>
      </c>
      <c r="J13" s="163"/>
      <c r="K13" s="153">
        <f t="shared" si="6"/>
        <v>397502.16</v>
      </c>
      <c r="L13" s="199"/>
      <c r="M13" s="155">
        <f>SUM(M4:M12)</f>
        <v>430908.0768</v>
      </c>
      <c r="N13" s="176"/>
      <c r="O13" s="124">
        <f>SUM(O4:O12)</f>
        <v>365586.02</v>
      </c>
    </row>
  </sheetData>
  <mergeCells count="16">
    <mergeCell ref="F1:G1"/>
    <mergeCell ref="H1:I1"/>
    <mergeCell ref="J1:K1"/>
    <mergeCell ref="L1:M1"/>
    <mergeCell ref="N1:O1"/>
    <mergeCell ref="A13:B13"/>
    <mergeCell ref="A2:A3"/>
    <mergeCell ref="B2:B3"/>
    <mergeCell ref="D2:D3"/>
    <mergeCell ref="E2:E3"/>
    <mergeCell ref="F2:F3"/>
    <mergeCell ref="G2:G3"/>
    <mergeCell ref="I2:I3"/>
    <mergeCell ref="K2:K3"/>
    <mergeCell ref="M2:M3"/>
    <mergeCell ref="O2:O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2"/>
  <sheetViews>
    <sheetView workbookViewId="0">
      <pane ySplit="3" topLeftCell="A19" activePane="bottomLeft" state="frozen"/>
      <selection/>
      <selection pane="bottomLeft" activeCell="K22" sqref="K22"/>
    </sheetView>
  </sheetViews>
  <sheetFormatPr defaultColWidth="9" defaultRowHeight="14.4"/>
  <cols>
    <col min="1" max="1" width="7.75" style="83" customWidth="1"/>
    <col min="3" max="3" width="24.1296296296296" customWidth="1"/>
    <col min="6" max="6" width="9.37962962962963" style="3"/>
    <col min="7" max="7" width="10.3796296296296" style="3" customWidth="1"/>
    <col min="8" max="8" width="8.62962962962963" style="178" customWidth="1"/>
    <col min="9" max="9" width="12.3796296296296" style="178" customWidth="1"/>
    <col min="10" max="10" width="9.37962962962963" style="5" customWidth="1"/>
    <col min="11" max="11" width="11.1296296296296" style="5" customWidth="1"/>
    <col min="12" max="12" width="9.37962962962963" style="186" customWidth="1"/>
    <col min="13" max="13" width="11.1296296296296" style="6" customWidth="1"/>
    <col min="14" max="14" width="9.37962962962963" style="8" customWidth="1"/>
    <col min="15" max="15" width="11.1296296296296" style="8" customWidth="1"/>
  </cols>
  <sheetData>
    <row r="1" s="82" customFormat="1" ht="20.4" spans="1:15">
      <c r="A1" s="84" t="s">
        <v>54</v>
      </c>
      <c r="B1" s="84"/>
      <c r="C1" s="84"/>
      <c r="D1" s="84"/>
      <c r="E1" s="84"/>
      <c r="F1" s="85"/>
      <c r="G1" s="85"/>
      <c r="H1" s="179" t="s">
        <v>24</v>
      </c>
      <c r="I1" s="181"/>
      <c r="J1" s="182" t="s">
        <v>25</v>
      </c>
      <c r="K1" s="183"/>
      <c r="L1" s="187" t="s">
        <v>26</v>
      </c>
      <c r="M1" s="185"/>
      <c r="N1" s="72" t="s">
        <v>27</v>
      </c>
      <c r="O1" s="73"/>
    </row>
    <row r="2" ht="36" spans="1:15">
      <c r="A2" s="37" t="s">
        <v>1</v>
      </c>
      <c r="B2" s="87" t="s">
        <v>2</v>
      </c>
      <c r="C2" s="87" t="s">
        <v>28</v>
      </c>
      <c r="D2" s="87" t="s">
        <v>29</v>
      </c>
      <c r="E2" s="88" t="s">
        <v>30</v>
      </c>
      <c r="F2" s="16" t="s">
        <v>31</v>
      </c>
      <c r="G2" s="16" t="s">
        <v>32</v>
      </c>
      <c r="H2" s="50" t="s">
        <v>31</v>
      </c>
      <c r="I2" s="50" t="s">
        <v>32</v>
      </c>
      <c r="J2" s="101" t="s">
        <v>31</v>
      </c>
      <c r="K2" s="101" t="s">
        <v>32</v>
      </c>
      <c r="L2" s="188" t="s">
        <v>31</v>
      </c>
      <c r="M2" s="102" t="s">
        <v>32</v>
      </c>
      <c r="N2" s="109" t="s">
        <v>31</v>
      </c>
      <c r="O2" s="109" t="s">
        <v>32</v>
      </c>
    </row>
    <row r="3" spans="1:15">
      <c r="A3" s="37"/>
      <c r="B3" s="87"/>
      <c r="C3" s="87"/>
      <c r="D3" s="87"/>
      <c r="E3" s="88"/>
      <c r="F3" s="18"/>
      <c r="G3" s="18"/>
      <c r="H3" s="50"/>
      <c r="I3" s="50"/>
      <c r="J3" s="101"/>
      <c r="K3" s="101"/>
      <c r="L3" s="188"/>
      <c r="M3" s="102"/>
      <c r="N3" s="109"/>
      <c r="O3" s="109"/>
    </row>
    <row r="4" ht="26" customHeight="1" spans="1:15">
      <c r="A4" s="37" t="s">
        <v>55</v>
      </c>
      <c r="B4" s="90" t="s">
        <v>56</v>
      </c>
      <c r="C4" s="90"/>
      <c r="D4" s="90"/>
      <c r="E4" s="90"/>
      <c r="F4" s="91"/>
      <c r="G4" s="91"/>
      <c r="H4" s="125">
        <v>0</v>
      </c>
      <c r="I4" s="189"/>
      <c r="J4" s="104"/>
      <c r="K4" s="104"/>
      <c r="L4" s="190"/>
      <c r="M4" s="105"/>
      <c r="N4" s="110"/>
      <c r="O4" s="110"/>
    </row>
    <row r="5" ht="115.2" spans="1:15">
      <c r="A5" s="37">
        <v>1</v>
      </c>
      <c r="B5" s="90" t="s">
        <v>57</v>
      </c>
      <c r="C5" s="90" t="s">
        <v>58</v>
      </c>
      <c r="D5" s="37" t="s">
        <v>59</v>
      </c>
      <c r="E5" s="38">
        <v>1</v>
      </c>
      <c r="F5" s="40">
        <v>6706</v>
      </c>
      <c r="G5" s="39">
        <f t="shared" ref="G5:G21" si="0">F5*E5</f>
        <v>6706</v>
      </c>
      <c r="H5" s="27">
        <v>5600</v>
      </c>
      <c r="I5" s="27">
        <f t="shared" ref="I5:I21" si="1">E5*H5</f>
        <v>5600</v>
      </c>
      <c r="J5" s="81">
        <v>5300</v>
      </c>
      <c r="K5" s="68">
        <f t="shared" ref="K5:K21" si="2">J5*E5</f>
        <v>5300</v>
      </c>
      <c r="L5" s="191">
        <v>3896.27</v>
      </c>
      <c r="M5" s="69">
        <f t="shared" ref="M5:M21" si="3">L5*E5</f>
        <v>3896.27</v>
      </c>
      <c r="N5" s="81">
        <v>13040</v>
      </c>
      <c r="O5" s="80">
        <f t="shared" ref="O5:O21" si="4">N5*E5</f>
        <v>13040</v>
      </c>
    </row>
    <row r="6" ht="129.6" spans="1:15">
      <c r="A6" s="37">
        <v>2</v>
      </c>
      <c r="B6" s="90" t="s">
        <v>60</v>
      </c>
      <c r="C6" s="90" t="s">
        <v>61</v>
      </c>
      <c r="D6" s="37" t="s">
        <v>49</v>
      </c>
      <c r="E6" s="38">
        <v>10</v>
      </c>
      <c r="F6" s="40">
        <f>73.41*1.4</f>
        <v>102.774</v>
      </c>
      <c r="G6" s="39">
        <f t="shared" si="0"/>
        <v>1027.74</v>
      </c>
      <c r="H6" s="27">
        <v>95.5</v>
      </c>
      <c r="I6" s="27">
        <f t="shared" si="1"/>
        <v>955</v>
      </c>
      <c r="J6" s="81">
        <v>140</v>
      </c>
      <c r="K6" s="81">
        <f t="shared" si="2"/>
        <v>1400</v>
      </c>
      <c r="L6" s="81">
        <v>125.56</v>
      </c>
      <c r="M6" s="81">
        <f t="shared" si="3"/>
        <v>1255.6</v>
      </c>
      <c r="N6" s="81">
        <v>136</v>
      </c>
      <c r="O6" s="80">
        <f t="shared" si="4"/>
        <v>1360</v>
      </c>
    </row>
    <row r="7" ht="115.2" spans="1:15">
      <c r="A7" s="37">
        <v>3</v>
      </c>
      <c r="B7" s="90" t="s">
        <v>60</v>
      </c>
      <c r="C7" s="90" t="s">
        <v>62</v>
      </c>
      <c r="D7" s="37" t="s">
        <v>49</v>
      </c>
      <c r="E7" s="38">
        <v>43.39</v>
      </c>
      <c r="F7" s="40">
        <f>17.62*1.4</f>
        <v>24.668</v>
      </c>
      <c r="G7" s="39">
        <f t="shared" si="0"/>
        <v>1070.34452</v>
      </c>
      <c r="H7" s="27">
        <v>38.35</v>
      </c>
      <c r="I7" s="27">
        <f t="shared" si="1"/>
        <v>1664.0065</v>
      </c>
      <c r="J7" s="81">
        <v>39</v>
      </c>
      <c r="K7" s="81">
        <f t="shared" si="2"/>
        <v>1692.21</v>
      </c>
      <c r="L7" s="81">
        <v>29.65</v>
      </c>
      <c r="M7" s="81">
        <f t="shared" si="3"/>
        <v>1286.5135</v>
      </c>
      <c r="N7" s="81">
        <v>36</v>
      </c>
      <c r="O7" s="80">
        <f t="shared" si="4"/>
        <v>1562.04</v>
      </c>
    </row>
    <row r="8" ht="115.2" spans="1:15">
      <c r="A8" s="37">
        <v>4</v>
      </c>
      <c r="B8" s="90" t="s">
        <v>60</v>
      </c>
      <c r="C8" s="90" t="s">
        <v>63</v>
      </c>
      <c r="D8" s="37" t="s">
        <v>49</v>
      </c>
      <c r="E8" s="38">
        <v>554.34</v>
      </c>
      <c r="F8" s="40">
        <v>19.8</v>
      </c>
      <c r="G8" s="39">
        <f t="shared" si="0"/>
        <v>10975.932</v>
      </c>
      <c r="H8" s="27">
        <v>23.55</v>
      </c>
      <c r="I8" s="27">
        <f t="shared" si="1"/>
        <v>13054.707</v>
      </c>
      <c r="J8" s="68">
        <v>32</v>
      </c>
      <c r="K8" s="68">
        <f t="shared" si="2"/>
        <v>17738.88</v>
      </c>
      <c r="L8" s="191">
        <v>22.47</v>
      </c>
      <c r="M8" s="69">
        <f t="shared" si="3"/>
        <v>12456.0198</v>
      </c>
      <c r="N8" s="81">
        <v>29</v>
      </c>
      <c r="O8" s="80">
        <f t="shared" si="4"/>
        <v>16075.86</v>
      </c>
    </row>
    <row r="9" ht="115.2" spans="1:15">
      <c r="A9" s="37">
        <v>5</v>
      </c>
      <c r="B9" s="90" t="s">
        <v>60</v>
      </c>
      <c r="C9" s="90" t="s">
        <v>64</v>
      </c>
      <c r="D9" s="37" t="s">
        <v>49</v>
      </c>
      <c r="E9" s="38">
        <v>32.54</v>
      </c>
      <c r="F9" s="40">
        <v>16.2</v>
      </c>
      <c r="G9" s="39">
        <f t="shared" si="0"/>
        <v>527.148</v>
      </c>
      <c r="H9" s="27">
        <v>18.65</v>
      </c>
      <c r="I9" s="27">
        <f t="shared" si="1"/>
        <v>606.871</v>
      </c>
      <c r="J9" s="68">
        <v>20</v>
      </c>
      <c r="K9" s="68">
        <f t="shared" si="2"/>
        <v>650.8</v>
      </c>
      <c r="L9" s="191">
        <v>26.14</v>
      </c>
      <c r="M9" s="69">
        <f t="shared" si="3"/>
        <v>850.5956</v>
      </c>
      <c r="N9" s="80">
        <v>22</v>
      </c>
      <c r="O9" s="80">
        <f t="shared" si="4"/>
        <v>715.88</v>
      </c>
    </row>
    <row r="10" ht="72" spans="1:15">
      <c r="A10" s="37">
        <v>6</v>
      </c>
      <c r="B10" s="90" t="s">
        <v>65</v>
      </c>
      <c r="C10" s="90" t="s">
        <v>66</v>
      </c>
      <c r="D10" s="37" t="s">
        <v>49</v>
      </c>
      <c r="E10" s="38">
        <v>10</v>
      </c>
      <c r="F10" s="40">
        <v>37</v>
      </c>
      <c r="G10" s="39">
        <f t="shared" si="0"/>
        <v>370</v>
      </c>
      <c r="H10" s="27">
        <v>37</v>
      </c>
      <c r="I10" s="27">
        <f t="shared" si="1"/>
        <v>370</v>
      </c>
      <c r="J10" s="81">
        <v>60</v>
      </c>
      <c r="K10" s="81">
        <f t="shared" si="2"/>
        <v>600</v>
      </c>
      <c r="L10" s="81">
        <v>68.23</v>
      </c>
      <c r="M10" s="69">
        <f t="shared" si="3"/>
        <v>682.3</v>
      </c>
      <c r="N10" s="81">
        <v>57</v>
      </c>
      <c r="O10" s="80">
        <f t="shared" si="4"/>
        <v>570</v>
      </c>
    </row>
    <row r="11" ht="72" spans="1:15">
      <c r="A11" s="37">
        <v>7</v>
      </c>
      <c r="B11" s="90" t="s">
        <v>65</v>
      </c>
      <c r="C11" s="90" t="s">
        <v>67</v>
      </c>
      <c r="D11" s="37" t="s">
        <v>49</v>
      </c>
      <c r="E11" s="38">
        <v>43.39</v>
      </c>
      <c r="F11" s="40">
        <v>12</v>
      </c>
      <c r="G11" s="39">
        <f t="shared" si="0"/>
        <v>520.68</v>
      </c>
      <c r="H11" s="27">
        <v>13.5</v>
      </c>
      <c r="I11" s="27">
        <f t="shared" si="1"/>
        <v>585.765</v>
      </c>
      <c r="J11" s="68">
        <v>15</v>
      </c>
      <c r="K11" s="68">
        <f t="shared" si="2"/>
        <v>650.85</v>
      </c>
      <c r="L11" s="191">
        <v>13.82</v>
      </c>
      <c r="M11" s="69">
        <f t="shared" si="3"/>
        <v>599.6498</v>
      </c>
      <c r="N11" s="80">
        <v>20</v>
      </c>
      <c r="O11" s="80">
        <f t="shared" si="4"/>
        <v>867.8</v>
      </c>
    </row>
    <row r="12" ht="72" spans="1:15">
      <c r="A12" s="37">
        <v>8</v>
      </c>
      <c r="B12" s="90" t="s">
        <v>65</v>
      </c>
      <c r="C12" s="90" t="s">
        <v>68</v>
      </c>
      <c r="D12" s="37" t="s">
        <v>49</v>
      </c>
      <c r="E12" s="38">
        <v>586.88</v>
      </c>
      <c r="F12" s="40">
        <v>10</v>
      </c>
      <c r="G12" s="39">
        <f t="shared" si="0"/>
        <v>5868.8</v>
      </c>
      <c r="H12" s="27">
        <v>11.85</v>
      </c>
      <c r="I12" s="27">
        <f t="shared" si="1"/>
        <v>6954.528</v>
      </c>
      <c r="J12" s="68">
        <v>14</v>
      </c>
      <c r="K12" s="68">
        <f t="shared" si="2"/>
        <v>8216.32</v>
      </c>
      <c r="L12" s="191">
        <v>12.65</v>
      </c>
      <c r="M12" s="69">
        <f t="shared" si="3"/>
        <v>7424.032</v>
      </c>
      <c r="N12" s="80">
        <v>19</v>
      </c>
      <c r="O12" s="80">
        <f t="shared" si="4"/>
        <v>11150.72</v>
      </c>
    </row>
    <row r="13" ht="100.8" spans="1:15">
      <c r="A13" s="37">
        <v>9</v>
      </c>
      <c r="B13" s="90" t="s">
        <v>69</v>
      </c>
      <c r="C13" s="90" t="s">
        <v>70</v>
      </c>
      <c r="D13" s="37" t="s">
        <v>71</v>
      </c>
      <c r="E13" s="38">
        <v>13</v>
      </c>
      <c r="F13" s="40">
        <v>245</v>
      </c>
      <c r="G13" s="39">
        <f t="shared" si="0"/>
        <v>3185</v>
      </c>
      <c r="H13" s="27">
        <v>260</v>
      </c>
      <c r="I13" s="27">
        <f t="shared" si="1"/>
        <v>3380</v>
      </c>
      <c r="J13" s="81">
        <v>360</v>
      </c>
      <c r="K13" s="68">
        <f t="shared" si="2"/>
        <v>4680</v>
      </c>
      <c r="L13" s="191">
        <v>245.24</v>
      </c>
      <c r="M13" s="69">
        <f t="shared" si="3"/>
        <v>3188.12</v>
      </c>
      <c r="N13" s="80">
        <v>251</v>
      </c>
      <c r="O13" s="80">
        <f t="shared" si="4"/>
        <v>3263</v>
      </c>
    </row>
    <row r="14" ht="86.4" spans="1:15">
      <c r="A14" s="37">
        <v>10</v>
      </c>
      <c r="B14" s="90" t="s">
        <v>72</v>
      </c>
      <c r="C14" s="90" t="s">
        <v>73</v>
      </c>
      <c r="D14" s="37" t="s">
        <v>49</v>
      </c>
      <c r="E14" s="38">
        <v>250.4</v>
      </c>
      <c r="F14" s="40">
        <v>33</v>
      </c>
      <c r="G14" s="39">
        <f t="shared" si="0"/>
        <v>8263.2</v>
      </c>
      <c r="H14" s="27">
        <v>23</v>
      </c>
      <c r="I14" s="27">
        <f t="shared" si="1"/>
        <v>5759.2</v>
      </c>
      <c r="J14" s="81">
        <v>65</v>
      </c>
      <c r="K14" s="81">
        <f t="shared" si="2"/>
        <v>16276</v>
      </c>
      <c r="L14" s="81">
        <v>69.86</v>
      </c>
      <c r="M14" s="69">
        <f t="shared" si="3"/>
        <v>17492.944</v>
      </c>
      <c r="N14" s="80">
        <v>51</v>
      </c>
      <c r="O14" s="80">
        <f t="shared" si="4"/>
        <v>12770.4</v>
      </c>
    </row>
    <row r="15" ht="86.4" spans="1:15">
      <c r="A15" s="37">
        <v>11</v>
      </c>
      <c r="B15" s="90" t="s">
        <v>74</v>
      </c>
      <c r="C15" s="90" t="s">
        <v>75</v>
      </c>
      <c r="D15" s="37" t="s">
        <v>71</v>
      </c>
      <c r="E15" s="38">
        <v>15</v>
      </c>
      <c r="F15" s="40">
        <v>353.098</v>
      </c>
      <c r="G15" s="39">
        <f t="shared" si="0"/>
        <v>5296.47</v>
      </c>
      <c r="H15" s="27">
        <v>253</v>
      </c>
      <c r="I15" s="27">
        <f t="shared" si="1"/>
        <v>3795</v>
      </c>
      <c r="J15" s="68">
        <v>175</v>
      </c>
      <c r="K15" s="68">
        <f t="shared" si="2"/>
        <v>2625</v>
      </c>
      <c r="L15" s="191">
        <v>147.17</v>
      </c>
      <c r="M15" s="69">
        <f t="shared" si="3"/>
        <v>2207.55</v>
      </c>
      <c r="N15" s="80">
        <v>462</v>
      </c>
      <c r="O15" s="80">
        <f t="shared" si="4"/>
        <v>6930</v>
      </c>
    </row>
    <row r="16" ht="72" spans="1:15">
      <c r="A16" s="37">
        <v>12</v>
      </c>
      <c r="B16" s="90" t="s">
        <v>76</v>
      </c>
      <c r="C16" s="90" t="s">
        <v>77</v>
      </c>
      <c r="D16" s="37" t="s">
        <v>78</v>
      </c>
      <c r="E16" s="38">
        <v>7</v>
      </c>
      <c r="F16" s="40">
        <v>800</v>
      </c>
      <c r="G16" s="39">
        <f t="shared" si="0"/>
        <v>5600</v>
      </c>
      <c r="H16" s="27">
        <v>750</v>
      </c>
      <c r="I16" s="27">
        <f t="shared" si="1"/>
        <v>5250</v>
      </c>
      <c r="J16" s="81">
        <v>2700</v>
      </c>
      <c r="K16" s="81">
        <f t="shared" si="2"/>
        <v>18900</v>
      </c>
      <c r="L16" s="81">
        <v>3695.57</v>
      </c>
      <c r="M16" s="69">
        <f t="shared" si="3"/>
        <v>25868.99</v>
      </c>
      <c r="N16" s="80">
        <v>460</v>
      </c>
      <c r="O16" s="80">
        <f t="shared" si="4"/>
        <v>3220</v>
      </c>
    </row>
    <row r="17" ht="57.6" spans="1:15">
      <c r="A17" s="37">
        <v>13</v>
      </c>
      <c r="B17" s="90" t="s">
        <v>79</v>
      </c>
      <c r="C17" s="90" t="s">
        <v>80</v>
      </c>
      <c r="D17" s="37" t="s">
        <v>59</v>
      </c>
      <c r="E17" s="38">
        <v>3</v>
      </c>
      <c r="F17" s="40">
        <v>612.02</v>
      </c>
      <c r="G17" s="39">
        <f t="shared" si="0"/>
        <v>1836.06</v>
      </c>
      <c r="H17" s="27">
        <v>475</v>
      </c>
      <c r="I17" s="27">
        <f t="shared" si="1"/>
        <v>1425</v>
      </c>
      <c r="J17" s="81">
        <v>630</v>
      </c>
      <c r="K17" s="81">
        <f t="shared" si="2"/>
        <v>1890</v>
      </c>
      <c r="L17" s="81">
        <v>957.23</v>
      </c>
      <c r="M17" s="69">
        <f t="shared" si="3"/>
        <v>2871.69</v>
      </c>
      <c r="N17" s="80">
        <v>266</v>
      </c>
      <c r="O17" s="80">
        <f t="shared" si="4"/>
        <v>798</v>
      </c>
    </row>
    <row r="18" ht="57.6" spans="1:15">
      <c r="A18" s="37">
        <v>14</v>
      </c>
      <c r="B18" s="90" t="s">
        <v>79</v>
      </c>
      <c r="C18" s="90" t="s">
        <v>81</v>
      </c>
      <c r="D18" s="37" t="s">
        <v>59</v>
      </c>
      <c r="E18" s="38">
        <v>1</v>
      </c>
      <c r="F18" s="40">
        <v>453.16</v>
      </c>
      <c r="G18" s="39">
        <f t="shared" si="0"/>
        <v>453.16</v>
      </c>
      <c r="H18" s="27">
        <v>455</v>
      </c>
      <c r="I18" s="27">
        <f t="shared" si="1"/>
        <v>455</v>
      </c>
      <c r="J18" s="68">
        <v>480</v>
      </c>
      <c r="K18" s="68">
        <f t="shared" si="2"/>
        <v>480</v>
      </c>
      <c r="L18" s="81">
        <v>895.89</v>
      </c>
      <c r="M18" s="69">
        <f t="shared" si="3"/>
        <v>895.89</v>
      </c>
      <c r="N18" s="80">
        <v>230</v>
      </c>
      <c r="O18" s="80">
        <f t="shared" si="4"/>
        <v>230</v>
      </c>
    </row>
    <row r="19" ht="86.4" spans="1:15">
      <c r="A19" s="37">
        <v>15</v>
      </c>
      <c r="B19" s="90" t="s">
        <v>82</v>
      </c>
      <c r="C19" s="90" t="s">
        <v>83</v>
      </c>
      <c r="D19" s="37" t="s">
        <v>84</v>
      </c>
      <c r="E19" s="38">
        <v>62.69</v>
      </c>
      <c r="F19" s="40">
        <v>20</v>
      </c>
      <c r="G19" s="39">
        <f t="shared" si="0"/>
        <v>1253.8</v>
      </c>
      <c r="H19" s="27">
        <v>12</v>
      </c>
      <c r="I19" s="27">
        <f t="shared" si="1"/>
        <v>752.28</v>
      </c>
      <c r="J19" s="68">
        <v>9.5</v>
      </c>
      <c r="K19" s="68">
        <f t="shared" si="2"/>
        <v>595.555</v>
      </c>
      <c r="L19" s="191">
        <v>32.1</v>
      </c>
      <c r="M19" s="69">
        <f t="shared" si="3"/>
        <v>2012.349</v>
      </c>
      <c r="N19" s="81">
        <v>68</v>
      </c>
      <c r="O19" s="80">
        <f t="shared" si="4"/>
        <v>4262.92</v>
      </c>
    </row>
    <row r="20" ht="86.4" spans="1:15">
      <c r="A20" s="37">
        <v>16</v>
      </c>
      <c r="B20" s="90" t="s">
        <v>85</v>
      </c>
      <c r="C20" s="90" t="s">
        <v>86</v>
      </c>
      <c r="D20" s="37" t="s">
        <v>84</v>
      </c>
      <c r="E20" s="38">
        <f>3.5+50.15</f>
        <v>53.65</v>
      </c>
      <c r="F20" s="40">
        <v>15</v>
      </c>
      <c r="G20" s="39">
        <f t="shared" si="0"/>
        <v>804.75</v>
      </c>
      <c r="H20" s="27">
        <v>20</v>
      </c>
      <c r="I20" s="27">
        <f t="shared" si="1"/>
        <v>1073</v>
      </c>
      <c r="J20" s="81">
        <v>35</v>
      </c>
      <c r="K20" s="68">
        <f t="shared" si="2"/>
        <v>1877.75</v>
      </c>
      <c r="L20" s="191">
        <v>18.83</v>
      </c>
      <c r="M20" s="69">
        <f t="shared" si="3"/>
        <v>1010.2295</v>
      </c>
      <c r="N20" s="81">
        <v>23</v>
      </c>
      <c r="O20" s="80">
        <f t="shared" si="4"/>
        <v>1233.95</v>
      </c>
    </row>
    <row r="21" ht="57.6" spans="1:15">
      <c r="A21" s="37">
        <v>17</v>
      </c>
      <c r="B21" s="90" t="s">
        <v>87</v>
      </c>
      <c r="C21" s="90" t="s">
        <v>88</v>
      </c>
      <c r="D21" s="37" t="s">
        <v>49</v>
      </c>
      <c r="E21" s="38">
        <f>3.5+30.4</f>
        <v>33.9</v>
      </c>
      <c r="F21" s="40">
        <v>42.51</v>
      </c>
      <c r="G21" s="39">
        <f t="shared" si="0"/>
        <v>1441.089</v>
      </c>
      <c r="H21" s="27">
        <v>42</v>
      </c>
      <c r="I21" s="27">
        <f t="shared" si="1"/>
        <v>1423.8</v>
      </c>
      <c r="J21" s="68">
        <v>52</v>
      </c>
      <c r="K21" s="68">
        <f t="shared" si="2"/>
        <v>1762.8</v>
      </c>
      <c r="L21" s="191">
        <v>58.38</v>
      </c>
      <c r="M21" s="69">
        <f t="shared" si="3"/>
        <v>1979.082</v>
      </c>
      <c r="N21" s="80">
        <v>27</v>
      </c>
      <c r="O21" s="80">
        <f t="shared" si="4"/>
        <v>915.3</v>
      </c>
    </row>
    <row r="22" ht="27" customHeight="1" spans="1:15">
      <c r="A22" s="37">
        <v>18</v>
      </c>
      <c r="B22" s="90" t="s">
        <v>89</v>
      </c>
      <c r="C22" s="90"/>
      <c r="D22" s="37"/>
      <c r="E22" s="38"/>
      <c r="F22" s="40"/>
      <c r="G22" s="40">
        <f t="shared" ref="G22:K22" si="5">SUM(G5:G21)</f>
        <v>55200.17352</v>
      </c>
      <c r="H22" s="27"/>
      <c r="I22" s="27">
        <f t="shared" si="5"/>
        <v>53104.1575</v>
      </c>
      <c r="J22" s="68"/>
      <c r="K22" s="68">
        <f t="shared" si="5"/>
        <v>85336.165</v>
      </c>
      <c r="L22" s="191"/>
      <c r="M22" s="69">
        <f>SUM(M5:M21)</f>
        <v>85977.8252</v>
      </c>
      <c r="N22" s="80"/>
      <c r="O22" s="40">
        <f>SUM(O5:O21)</f>
        <v>78965.87</v>
      </c>
    </row>
    <row r="23" ht="27" customHeight="1" spans="1:15">
      <c r="A23" s="37" t="s">
        <v>90</v>
      </c>
      <c r="B23" s="90" t="s">
        <v>91</v>
      </c>
      <c r="C23" s="90"/>
      <c r="D23" s="37"/>
      <c r="E23" s="38"/>
      <c r="F23" s="40"/>
      <c r="G23" s="39">
        <f t="shared" ref="G23:G37" si="6">F23*E23</f>
        <v>0</v>
      </c>
      <c r="H23" s="27"/>
      <c r="I23" s="27"/>
      <c r="J23" s="68"/>
      <c r="K23" s="68">
        <f t="shared" ref="K23:K37" si="7">J23*E23</f>
        <v>0</v>
      </c>
      <c r="L23" s="191"/>
      <c r="M23" s="69">
        <f t="shared" ref="M23:M37" si="8">L23*E23</f>
        <v>0</v>
      </c>
      <c r="N23" s="80"/>
      <c r="O23" s="80"/>
    </row>
    <row r="24" ht="115.2" spans="1:15">
      <c r="A24" s="37">
        <v>1</v>
      </c>
      <c r="B24" s="90" t="s">
        <v>92</v>
      </c>
      <c r="C24" s="90" t="s">
        <v>93</v>
      </c>
      <c r="D24" s="37" t="s">
        <v>49</v>
      </c>
      <c r="E24" s="38">
        <v>10.45</v>
      </c>
      <c r="F24" s="40">
        <v>21.550608</v>
      </c>
      <c r="G24" s="39">
        <f t="shared" si="6"/>
        <v>225.2038536</v>
      </c>
      <c r="H24" s="27">
        <v>22.5</v>
      </c>
      <c r="I24" s="27">
        <f t="shared" ref="I24:I37" si="9">E24*H24</f>
        <v>235.125</v>
      </c>
      <c r="J24" s="81">
        <v>50</v>
      </c>
      <c r="K24" s="81">
        <f t="shared" si="7"/>
        <v>522.5</v>
      </c>
      <c r="L24" s="81">
        <v>43.18</v>
      </c>
      <c r="M24" s="69">
        <f t="shared" si="8"/>
        <v>451.231</v>
      </c>
      <c r="N24" s="80">
        <v>26</v>
      </c>
      <c r="O24" s="80">
        <f t="shared" ref="O24:O37" si="10">N24*E24</f>
        <v>271.7</v>
      </c>
    </row>
    <row r="25" ht="115.2" spans="1:15">
      <c r="A25" s="37">
        <v>2</v>
      </c>
      <c r="B25" s="90" t="s">
        <v>92</v>
      </c>
      <c r="C25" s="90" t="s">
        <v>94</v>
      </c>
      <c r="D25" s="37" t="s">
        <v>49</v>
      </c>
      <c r="E25" s="38">
        <v>43.7</v>
      </c>
      <c r="F25" s="40">
        <v>11.45808</v>
      </c>
      <c r="G25" s="39">
        <f t="shared" si="6"/>
        <v>500.718096</v>
      </c>
      <c r="H25" s="27">
        <v>11.55</v>
      </c>
      <c r="I25" s="27">
        <f t="shared" si="9"/>
        <v>504.735</v>
      </c>
      <c r="J25" s="81">
        <v>23</v>
      </c>
      <c r="K25" s="81">
        <f t="shared" si="7"/>
        <v>1005.1</v>
      </c>
      <c r="L25" s="81">
        <v>21.24</v>
      </c>
      <c r="M25" s="69">
        <f t="shared" si="8"/>
        <v>928.188</v>
      </c>
      <c r="N25" s="80">
        <v>16</v>
      </c>
      <c r="O25" s="80">
        <f t="shared" si="10"/>
        <v>699.2</v>
      </c>
    </row>
    <row r="26" ht="115.2" spans="1:15">
      <c r="A26" s="37">
        <v>3</v>
      </c>
      <c r="B26" s="90" t="s">
        <v>95</v>
      </c>
      <c r="C26" s="90" t="s">
        <v>96</v>
      </c>
      <c r="D26" s="37" t="s">
        <v>49</v>
      </c>
      <c r="E26" s="38">
        <v>24.59</v>
      </c>
      <c r="F26" s="40">
        <f>58.4*1.2</f>
        <v>70.08</v>
      </c>
      <c r="G26" s="39">
        <f t="shared" si="6"/>
        <v>1723.2672</v>
      </c>
      <c r="H26" s="27">
        <v>175</v>
      </c>
      <c r="I26" s="27">
        <f t="shared" si="9"/>
        <v>4303.25</v>
      </c>
      <c r="J26" s="81">
        <v>128</v>
      </c>
      <c r="K26" s="81">
        <f t="shared" si="7"/>
        <v>3147.52</v>
      </c>
      <c r="L26" s="191">
        <v>79.28</v>
      </c>
      <c r="M26" s="69">
        <f t="shared" si="8"/>
        <v>1949.4952</v>
      </c>
      <c r="N26" s="80">
        <v>86</v>
      </c>
      <c r="O26" s="80">
        <f t="shared" si="10"/>
        <v>2114.74</v>
      </c>
    </row>
    <row r="27" ht="115.2" spans="1:15">
      <c r="A27" s="37">
        <v>4</v>
      </c>
      <c r="B27" s="90" t="s">
        <v>97</v>
      </c>
      <c r="C27" s="90" t="s">
        <v>98</v>
      </c>
      <c r="D27" s="37" t="s">
        <v>49</v>
      </c>
      <c r="E27" s="38">
        <v>3.06</v>
      </c>
      <c r="F27" s="40">
        <f>138.2*1.2</f>
        <v>165.84</v>
      </c>
      <c r="G27" s="39">
        <f t="shared" si="6"/>
        <v>507.4704</v>
      </c>
      <c r="H27" s="27">
        <v>175</v>
      </c>
      <c r="I27" s="27">
        <f t="shared" si="9"/>
        <v>535.5</v>
      </c>
      <c r="J27" s="81">
        <v>210</v>
      </c>
      <c r="K27" s="68">
        <f t="shared" si="7"/>
        <v>642.6</v>
      </c>
      <c r="L27" s="191">
        <v>125.57</v>
      </c>
      <c r="M27" s="69">
        <f t="shared" si="8"/>
        <v>384.2442</v>
      </c>
      <c r="N27" s="80">
        <v>128</v>
      </c>
      <c r="O27" s="80">
        <f t="shared" si="10"/>
        <v>391.68</v>
      </c>
    </row>
    <row r="28" ht="115.2" spans="1:15">
      <c r="A28" s="37">
        <v>5</v>
      </c>
      <c r="B28" s="90" t="s">
        <v>99</v>
      </c>
      <c r="C28" s="90" t="s">
        <v>100</v>
      </c>
      <c r="D28" s="37" t="s">
        <v>101</v>
      </c>
      <c r="E28" s="38">
        <v>1</v>
      </c>
      <c r="F28" s="40">
        <v>159.14</v>
      </c>
      <c r="G28" s="39">
        <f t="shared" si="6"/>
        <v>159.14</v>
      </c>
      <c r="H28" s="27">
        <v>175</v>
      </c>
      <c r="I28" s="27">
        <f t="shared" si="9"/>
        <v>175</v>
      </c>
      <c r="J28" s="68">
        <v>330</v>
      </c>
      <c r="K28" s="68">
        <f t="shared" si="7"/>
        <v>330</v>
      </c>
      <c r="L28" s="191">
        <v>385.27</v>
      </c>
      <c r="M28" s="69">
        <f t="shared" si="8"/>
        <v>385.27</v>
      </c>
      <c r="N28" s="81">
        <v>482</v>
      </c>
      <c r="O28" s="80">
        <f t="shared" si="10"/>
        <v>482</v>
      </c>
    </row>
    <row r="29" ht="115.2" spans="1:15">
      <c r="A29" s="37">
        <v>6</v>
      </c>
      <c r="B29" s="90" t="s">
        <v>102</v>
      </c>
      <c r="C29" s="90" t="s">
        <v>103</v>
      </c>
      <c r="D29" s="37" t="s">
        <v>101</v>
      </c>
      <c r="E29" s="38">
        <v>1</v>
      </c>
      <c r="F29" s="40">
        <v>185</v>
      </c>
      <c r="G29" s="39">
        <f t="shared" si="6"/>
        <v>185</v>
      </c>
      <c r="H29" s="27">
        <v>85</v>
      </c>
      <c r="I29" s="27">
        <f t="shared" si="9"/>
        <v>85</v>
      </c>
      <c r="J29" s="68">
        <v>260</v>
      </c>
      <c r="K29" s="68">
        <f t="shared" si="7"/>
        <v>260</v>
      </c>
      <c r="L29" s="81">
        <v>424.54</v>
      </c>
      <c r="M29" s="69">
        <f t="shared" si="8"/>
        <v>424.54</v>
      </c>
      <c r="N29" s="81">
        <v>2360</v>
      </c>
      <c r="O29" s="80">
        <f t="shared" si="10"/>
        <v>2360</v>
      </c>
    </row>
    <row r="30" ht="72" spans="1:15">
      <c r="A30" s="37">
        <v>7</v>
      </c>
      <c r="B30" s="90" t="s">
        <v>104</v>
      </c>
      <c r="C30" s="90" t="s">
        <v>105</v>
      </c>
      <c r="D30" s="37" t="s">
        <v>101</v>
      </c>
      <c r="E30" s="38">
        <v>2</v>
      </c>
      <c r="F30" s="40">
        <v>80</v>
      </c>
      <c r="G30" s="39">
        <f t="shared" si="6"/>
        <v>160</v>
      </c>
      <c r="H30" s="27">
        <v>95</v>
      </c>
      <c r="I30" s="27">
        <f t="shared" si="9"/>
        <v>190</v>
      </c>
      <c r="J30" s="68">
        <v>120</v>
      </c>
      <c r="K30" s="68">
        <f t="shared" si="7"/>
        <v>240</v>
      </c>
      <c r="L30" s="81">
        <v>267.58</v>
      </c>
      <c r="M30" s="69">
        <f t="shared" si="8"/>
        <v>535.16</v>
      </c>
      <c r="N30" s="80">
        <v>76</v>
      </c>
      <c r="O30" s="80">
        <f t="shared" si="10"/>
        <v>152</v>
      </c>
    </row>
    <row r="31" ht="86.4" spans="1:15">
      <c r="A31" s="37">
        <v>8</v>
      </c>
      <c r="B31" s="90" t="s">
        <v>106</v>
      </c>
      <c r="C31" s="90" t="s">
        <v>107</v>
      </c>
      <c r="D31" s="37" t="s">
        <v>59</v>
      </c>
      <c r="E31" s="38">
        <v>1</v>
      </c>
      <c r="F31" s="40">
        <v>5342.93949141524</v>
      </c>
      <c r="G31" s="39">
        <f t="shared" si="6"/>
        <v>5342.93949141524</v>
      </c>
      <c r="H31" s="27">
        <v>5300</v>
      </c>
      <c r="I31" s="27">
        <f t="shared" si="9"/>
        <v>5300</v>
      </c>
      <c r="J31" s="68">
        <v>4300</v>
      </c>
      <c r="K31" s="68">
        <f t="shared" si="7"/>
        <v>4300</v>
      </c>
      <c r="L31" s="81">
        <v>5273.57</v>
      </c>
      <c r="M31" s="69">
        <f t="shared" si="8"/>
        <v>5273.57</v>
      </c>
      <c r="N31" s="81">
        <v>3400</v>
      </c>
      <c r="O31" s="80">
        <f t="shared" si="10"/>
        <v>3400</v>
      </c>
    </row>
    <row r="32" ht="100.8" spans="1:15">
      <c r="A32" s="37">
        <v>9</v>
      </c>
      <c r="B32" s="90" t="s">
        <v>108</v>
      </c>
      <c r="C32" s="90" t="s">
        <v>109</v>
      </c>
      <c r="D32" s="37" t="s">
        <v>101</v>
      </c>
      <c r="E32" s="38">
        <v>1</v>
      </c>
      <c r="F32" s="40">
        <v>196.2</v>
      </c>
      <c r="G32" s="39">
        <f t="shared" si="6"/>
        <v>196.2</v>
      </c>
      <c r="H32" s="27">
        <v>300</v>
      </c>
      <c r="I32" s="27">
        <f t="shared" si="9"/>
        <v>300</v>
      </c>
      <c r="J32" s="68">
        <v>330</v>
      </c>
      <c r="K32" s="68">
        <f t="shared" si="7"/>
        <v>330</v>
      </c>
      <c r="L32" s="191">
        <v>621.47</v>
      </c>
      <c r="M32" s="69">
        <f t="shared" si="8"/>
        <v>621.47</v>
      </c>
      <c r="N32" s="80">
        <v>280</v>
      </c>
      <c r="O32" s="80">
        <f t="shared" si="10"/>
        <v>280</v>
      </c>
    </row>
    <row r="33" ht="100.8" spans="1:15">
      <c r="A33" s="37">
        <v>10</v>
      </c>
      <c r="B33" s="90" t="s">
        <v>110</v>
      </c>
      <c r="C33" s="90" t="s">
        <v>111</v>
      </c>
      <c r="D33" s="37" t="s">
        <v>101</v>
      </c>
      <c r="E33" s="38">
        <v>1</v>
      </c>
      <c r="F33" s="40">
        <v>402.21</v>
      </c>
      <c r="G33" s="39">
        <f t="shared" si="6"/>
        <v>402.21</v>
      </c>
      <c r="H33" s="27">
        <v>625</v>
      </c>
      <c r="I33" s="27">
        <f t="shared" si="9"/>
        <v>625</v>
      </c>
      <c r="J33" s="68">
        <v>240</v>
      </c>
      <c r="K33" s="68">
        <f t="shared" si="7"/>
        <v>240</v>
      </c>
      <c r="L33" s="81">
        <v>1895.62</v>
      </c>
      <c r="M33" s="69">
        <f t="shared" si="8"/>
        <v>1895.62</v>
      </c>
      <c r="N33" s="81">
        <v>920</v>
      </c>
      <c r="O33" s="80">
        <f t="shared" si="10"/>
        <v>920</v>
      </c>
    </row>
    <row r="34" ht="100.8" spans="1:15">
      <c r="A34" s="37">
        <v>11</v>
      </c>
      <c r="B34" s="90" t="s">
        <v>112</v>
      </c>
      <c r="C34" s="90" t="s">
        <v>113</v>
      </c>
      <c r="D34" s="37" t="s">
        <v>101</v>
      </c>
      <c r="E34" s="38">
        <v>1</v>
      </c>
      <c r="F34" s="40">
        <v>359.14</v>
      </c>
      <c r="G34" s="39">
        <f t="shared" si="6"/>
        <v>359.14</v>
      </c>
      <c r="H34" s="27">
        <v>175</v>
      </c>
      <c r="I34" s="27">
        <f t="shared" si="9"/>
        <v>175</v>
      </c>
      <c r="J34" s="68">
        <v>300</v>
      </c>
      <c r="K34" s="68">
        <f t="shared" si="7"/>
        <v>300</v>
      </c>
      <c r="L34" s="191">
        <v>572.13</v>
      </c>
      <c r="M34" s="69">
        <f t="shared" si="8"/>
        <v>572.13</v>
      </c>
      <c r="N34" s="80">
        <v>530</v>
      </c>
      <c r="O34" s="80">
        <f t="shared" si="10"/>
        <v>530</v>
      </c>
    </row>
    <row r="35" ht="100.8" spans="1:15">
      <c r="A35" s="37">
        <v>12</v>
      </c>
      <c r="B35" s="90" t="s">
        <v>114</v>
      </c>
      <c r="C35" s="90" t="s">
        <v>115</v>
      </c>
      <c r="D35" s="37" t="s">
        <v>101</v>
      </c>
      <c r="E35" s="38">
        <v>1</v>
      </c>
      <c r="F35" s="40">
        <v>841.45</v>
      </c>
      <c r="G35" s="39">
        <f t="shared" si="6"/>
        <v>841.45</v>
      </c>
      <c r="H35" s="27">
        <v>441</v>
      </c>
      <c r="I35" s="27">
        <f t="shared" si="9"/>
        <v>441</v>
      </c>
      <c r="J35" s="68">
        <v>850</v>
      </c>
      <c r="K35" s="68">
        <f t="shared" si="7"/>
        <v>850</v>
      </c>
      <c r="L35" s="81">
        <v>2685.29</v>
      </c>
      <c r="M35" s="81">
        <f t="shared" si="8"/>
        <v>2685.29</v>
      </c>
      <c r="N35" s="81">
        <v>2900</v>
      </c>
      <c r="O35" s="80">
        <f t="shared" si="10"/>
        <v>2900</v>
      </c>
    </row>
    <row r="36" ht="72" spans="1:15">
      <c r="A36" s="37">
        <v>13</v>
      </c>
      <c r="B36" s="90" t="s">
        <v>82</v>
      </c>
      <c r="C36" s="90" t="s">
        <v>116</v>
      </c>
      <c r="D36" s="37" t="s">
        <v>84</v>
      </c>
      <c r="E36" s="38">
        <v>28.63</v>
      </c>
      <c r="F36" s="40">
        <v>20</v>
      </c>
      <c r="G36" s="39">
        <f t="shared" si="6"/>
        <v>572.6</v>
      </c>
      <c r="H36" s="27">
        <v>12</v>
      </c>
      <c r="I36" s="27">
        <f t="shared" si="9"/>
        <v>343.56</v>
      </c>
      <c r="J36" s="68">
        <v>9.5</v>
      </c>
      <c r="K36" s="68">
        <f t="shared" si="7"/>
        <v>271.985</v>
      </c>
      <c r="L36" s="191">
        <v>32.1</v>
      </c>
      <c r="M36" s="69">
        <f t="shared" si="8"/>
        <v>919.023</v>
      </c>
      <c r="N36" s="81">
        <v>68</v>
      </c>
      <c r="O36" s="80">
        <f t="shared" si="10"/>
        <v>1946.84</v>
      </c>
    </row>
    <row r="37" ht="72" spans="1:15">
      <c r="A37" s="37">
        <v>14</v>
      </c>
      <c r="B37" s="90" t="s">
        <v>85</v>
      </c>
      <c r="C37" s="90" t="s">
        <v>117</v>
      </c>
      <c r="D37" s="37" t="s">
        <v>84</v>
      </c>
      <c r="E37" s="38">
        <v>28.63</v>
      </c>
      <c r="F37" s="40">
        <v>15</v>
      </c>
      <c r="G37" s="39">
        <f t="shared" si="6"/>
        <v>429.45</v>
      </c>
      <c r="H37" s="27">
        <v>20</v>
      </c>
      <c r="I37" s="27">
        <f t="shared" si="9"/>
        <v>572.6</v>
      </c>
      <c r="J37" s="68">
        <v>35</v>
      </c>
      <c r="K37" s="68">
        <f t="shared" si="7"/>
        <v>1002.05</v>
      </c>
      <c r="L37" s="191">
        <v>19.83</v>
      </c>
      <c r="M37" s="69">
        <f t="shared" si="8"/>
        <v>567.7329</v>
      </c>
      <c r="N37" s="80">
        <v>23</v>
      </c>
      <c r="O37" s="80">
        <f t="shared" si="10"/>
        <v>658.49</v>
      </c>
    </row>
    <row r="38" ht="26" customHeight="1" spans="1:15">
      <c r="A38" s="37">
        <v>15</v>
      </c>
      <c r="B38" s="90" t="s">
        <v>89</v>
      </c>
      <c r="C38" s="90"/>
      <c r="D38" s="37"/>
      <c r="E38" s="38"/>
      <c r="F38" s="40"/>
      <c r="G38" s="40">
        <f t="shared" ref="G38:K38" si="11">SUM(G24:G37)</f>
        <v>11604.7890410152</v>
      </c>
      <c r="H38" s="27"/>
      <c r="I38" s="27">
        <f t="shared" si="11"/>
        <v>13785.77</v>
      </c>
      <c r="J38" s="68"/>
      <c r="K38" s="68">
        <f t="shared" si="11"/>
        <v>13441.755</v>
      </c>
      <c r="L38" s="191"/>
      <c r="M38" s="69">
        <f>SUM(M24:M37)</f>
        <v>17592.9643</v>
      </c>
      <c r="N38" s="80"/>
      <c r="O38" s="40">
        <f>SUM(O24:O37)</f>
        <v>17106.65</v>
      </c>
    </row>
    <row r="39" ht="26" customHeight="1" spans="1:15">
      <c r="A39" s="37" t="s">
        <v>118</v>
      </c>
      <c r="B39" s="90" t="s">
        <v>119</v>
      </c>
      <c r="C39" s="90"/>
      <c r="D39" s="37"/>
      <c r="E39" s="38"/>
      <c r="F39" s="40"/>
      <c r="G39" s="39">
        <f t="shared" ref="G39:G50" si="12">F39*E39</f>
        <v>0</v>
      </c>
      <c r="H39" s="27"/>
      <c r="I39" s="27"/>
      <c r="J39" s="68"/>
      <c r="K39" s="68">
        <f t="shared" ref="K39:K50" si="13">J39*E39</f>
        <v>0</v>
      </c>
      <c r="L39" s="191"/>
      <c r="M39" s="69">
        <f t="shared" ref="M39:M50" si="14">L39*E39</f>
        <v>0</v>
      </c>
      <c r="N39" s="80"/>
      <c r="O39" s="80"/>
    </row>
    <row r="40" ht="100.8" spans="1:15">
      <c r="A40" s="37">
        <v>1</v>
      </c>
      <c r="B40" s="90" t="s">
        <v>120</v>
      </c>
      <c r="C40" s="90" t="s">
        <v>121</v>
      </c>
      <c r="D40" s="37" t="s">
        <v>49</v>
      </c>
      <c r="E40" s="38">
        <v>4.76</v>
      </c>
      <c r="F40" s="40">
        <v>42.9024</v>
      </c>
      <c r="G40" s="39">
        <f t="shared" si="12"/>
        <v>204.215424</v>
      </c>
      <c r="H40" s="27">
        <v>38</v>
      </c>
      <c r="I40" s="27">
        <f t="shared" ref="I40:I50" si="15">E40*H40</f>
        <v>180.88</v>
      </c>
      <c r="J40" s="68">
        <v>32</v>
      </c>
      <c r="K40" s="68">
        <f t="shared" si="13"/>
        <v>152.32</v>
      </c>
      <c r="L40" s="191">
        <v>43.75</v>
      </c>
      <c r="M40" s="69">
        <f t="shared" si="14"/>
        <v>208.25</v>
      </c>
      <c r="N40" s="81">
        <v>55</v>
      </c>
      <c r="O40" s="80">
        <f t="shared" ref="O40:O50" si="16">E40*N40</f>
        <v>261.8</v>
      </c>
    </row>
    <row r="41" ht="100.8" spans="1:15">
      <c r="A41" s="37">
        <v>2</v>
      </c>
      <c r="B41" s="90" t="s">
        <v>122</v>
      </c>
      <c r="C41" s="90" t="s">
        <v>123</v>
      </c>
      <c r="D41" s="37" t="s">
        <v>49</v>
      </c>
      <c r="E41" s="38">
        <v>41.33</v>
      </c>
      <c r="F41" s="40">
        <v>73.11</v>
      </c>
      <c r="G41" s="39">
        <f t="shared" si="12"/>
        <v>3021.6363</v>
      </c>
      <c r="H41" s="27">
        <v>73.11</v>
      </c>
      <c r="I41" s="27">
        <f t="shared" si="15"/>
        <v>3021.6363</v>
      </c>
      <c r="J41" s="68">
        <v>70</v>
      </c>
      <c r="K41" s="68">
        <f t="shared" si="13"/>
        <v>2893.1</v>
      </c>
      <c r="L41" s="191">
        <v>98.25</v>
      </c>
      <c r="M41" s="69">
        <f t="shared" si="14"/>
        <v>4060.6725</v>
      </c>
      <c r="N41" s="81">
        <v>123</v>
      </c>
      <c r="O41" s="80">
        <f t="shared" si="16"/>
        <v>5083.59</v>
      </c>
    </row>
    <row r="42" ht="100.8" spans="1:15">
      <c r="A42" s="37">
        <v>3</v>
      </c>
      <c r="B42" s="90" t="s">
        <v>122</v>
      </c>
      <c r="C42" s="90" t="s">
        <v>124</v>
      </c>
      <c r="D42" s="37" t="s">
        <v>49</v>
      </c>
      <c r="E42" s="38">
        <v>16.77</v>
      </c>
      <c r="F42" s="40">
        <v>67.19</v>
      </c>
      <c r="G42" s="39">
        <f t="shared" si="12"/>
        <v>1126.7763</v>
      </c>
      <c r="H42" s="27">
        <v>55</v>
      </c>
      <c r="I42" s="27">
        <f t="shared" si="15"/>
        <v>922.35</v>
      </c>
      <c r="J42" s="68">
        <v>50</v>
      </c>
      <c r="K42" s="68">
        <f t="shared" si="13"/>
        <v>838.5</v>
      </c>
      <c r="L42" s="191">
        <v>83.54</v>
      </c>
      <c r="M42" s="69">
        <f t="shared" si="14"/>
        <v>1400.9658</v>
      </c>
      <c r="N42" s="80">
        <v>84</v>
      </c>
      <c r="O42" s="80">
        <f t="shared" si="16"/>
        <v>1408.68</v>
      </c>
    </row>
    <row r="43" ht="43.2" spans="1:15">
      <c r="A43" s="37">
        <v>4</v>
      </c>
      <c r="B43" s="90" t="s">
        <v>125</v>
      </c>
      <c r="C43" s="90" t="s">
        <v>126</v>
      </c>
      <c r="D43" s="37" t="s">
        <v>78</v>
      </c>
      <c r="E43" s="38">
        <v>2</v>
      </c>
      <c r="F43" s="40">
        <v>922.14</v>
      </c>
      <c r="G43" s="39">
        <f t="shared" si="12"/>
        <v>1844.28</v>
      </c>
      <c r="H43" s="27">
        <v>764.89</v>
      </c>
      <c r="I43" s="27">
        <f t="shared" si="15"/>
        <v>1529.78</v>
      </c>
      <c r="J43" s="81">
        <v>4300</v>
      </c>
      <c r="K43" s="81">
        <f t="shared" si="13"/>
        <v>8600</v>
      </c>
      <c r="L43" s="81">
        <v>3977.25</v>
      </c>
      <c r="M43" s="69">
        <f t="shared" si="14"/>
        <v>7954.5</v>
      </c>
      <c r="N43" s="80">
        <v>480</v>
      </c>
      <c r="O43" s="80">
        <f t="shared" si="16"/>
        <v>960</v>
      </c>
    </row>
    <row r="44" ht="57.6" spans="1:15">
      <c r="A44" s="37">
        <v>5</v>
      </c>
      <c r="B44" s="90" t="s">
        <v>127</v>
      </c>
      <c r="C44" s="90" t="s">
        <v>128</v>
      </c>
      <c r="D44" s="37" t="s">
        <v>101</v>
      </c>
      <c r="E44" s="38">
        <v>8</v>
      </c>
      <c r="F44" s="40">
        <v>201.354</v>
      </c>
      <c r="G44" s="39">
        <f t="shared" si="12"/>
        <v>1610.832</v>
      </c>
      <c r="H44" s="27">
        <v>850</v>
      </c>
      <c r="I44" s="27">
        <f t="shared" si="15"/>
        <v>6800</v>
      </c>
      <c r="J44" s="68">
        <v>1000</v>
      </c>
      <c r="K44" s="68">
        <f t="shared" si="13"/>
        <v>8000</v>
      </c>
      <c r="L44" s="81">
        <v>2472.54</v>
      </c>
      <c r="M44" s="69">
        <f t="shared" si="14"/>
        <v>19780.32</v>
      </c>
      <c r="N44" s="80">
        <v>260</v>
      </c>
      <c r="O44" s="80">
        <f t="shared" si="16"/>
        <v>2080</v>
      </c>
    </row>
    <row r="45" ht="100.8" spans="1:15">
      <c r="A45" s="37">
        <v>6</v>
      </c>
      <c r="B45" s="90" t="s">
        <v>129</v>
      </c>
      <c r="C45" s="90" t="s">
        <v>130</v>
      </c>
      <c r="D45" s="37" t="s">
        <v>101</v>
      </c>
      <c r="E45" s="38">
        <v>1</v>
      </c>
      <c r="F45" s="40">
        <v>180</v>
      </c>
      <c r="G45" s="39">
        <f t="shared" si="12"/>
        <v>180</v>
      </c>
      <c r="H45" s="27">
        <v>38</v>
      </c>
      <c r="I45" s="27">
        <f t="shared" si="15"/>
        <v>38</v>
      </c>
      <c r="J45" s="68">
        <v>330</v>
      </c>
      <c r="K45" s="68">
        <f t="shared" si="13"/>
        <v>330</v>
      </c>
      <c r="L45" s="81">
        <v>1328.45</v>
      </c>
      <c r="M45" s="69">
        <f t="shared" si="14"/>
        <v>1328.45</v>
      </c>
      <c r="N45" s="80">
        <v>260</v>
      </c>
      <c r="O45" s="80">
        <f t="shared" si="16"/>
        <v>260</v>
      </c>
    </row>
    <row r="46" ht="100.8" spans="1:15">
      <c r="A46" s="37">
        <v>7</v>
      </c>
      <c r="B46" s="90" t="s">
        <v>131</v>
      </c>
      <c r="C46" s="90" t="s">
        <v>132</v>
      </c>
      <c r="D46" s="37" t="s">
        <v>101</v>
      </c>
      <c r="E46" s="38">
        <v>1</v>
      </c>
      <c r="F46" s="40">
        <v>65</v>
      </c>
      <c r="G46" s="39">
        <f t="shared" si="12"/>
        <v>65</v>
      </c>
      <c r="H46" s="27">
        <v>140</v>
      </c>
      <c r="I46" s="27">
        <f t="shared" si="15"/>
        <v>140</v>
      </c>
      <c r="J46" s="68">
        <v>120</v>
      </c>
      <c r="K46" s="68">
        <f t="shared" si="13"/>
        <v>120</v>
      </c>
      <c r="L46" s="191">
        <v>193.28</v>
      </c>
      <c r="M46" s="69">
        <f t="shared" si="14"/>
        <v>193.28</v>
      </c>
      <c r="N46" s="80">
        <v>120</v>
      </c>
      <c r="O46" s="80">
        <f t="shared" si="16"/>
        <v>120</v>
      </c>
    </row>
    <row r="47" ht="86.4" spans="1:15">
      <c r="A47" s="37">
        <v>8</v>
      </c>
      <c r="B47" s="90" t="s">
        <v>133</v>
      </c>
      <c r="C47" s="90" t="s">
        <v>134</v>
      </c>
      <c r="D47" s="37" t="s">
        <v>101</v>
      </c>
      <c r="E47" s="38">
        <f>12+83</f>
        <v>95</v>
      </c>
      <c r="F47" s="40">
        <v>504</v>
      </c>
      <c r="G47" s="39">
        <f t="shared" si="12"/>
        <v>47880</v>
      </c>
      <c r="H47" s="27">
        <v>800</v>
      </c>
      <c r="I47" s="27">
        <f t="shared" si="15"/>
        <v>76000</v>
      </c>
      <c r="J47" s="68">
        <v>350</v>
      </c>
      <c r="K47" s="68">
        <f t="shared" si="13"/>
        <v>33250</v>
      </c>
      <c r="L47" s="81">
        <v>2290</v>
      </c>
      <c r="M47" s="69">
        <f t="shared" si="14"/>
        <v>217550</v>
      </c>
      <c r="N47" s="80">
        <v>360</v>
      </c>
      <c r="O47" s="80">
        <f t="shared" si="16"/>
        <v>34200</v>
      </c>
    </row>
    <row r="48" ht="86.4" spans="1:15">
      <c r="A48" s="37">
        <v>9</v>
      </c>
      <c r="B48" s="90" t="s">
        <v>133</v>
      </c>
      <c r="C48" s="90" t="s">
        <v>135</v>
      </c>
      <c r="D48" s="37" t="s">
        <v>101</v>
      </c>
      <c r="E48" s="38">
        <v>15</v>
      </c>
      <c r="F48" s="40">
        <v>603.2</v>
      </c>
      <c r="G48" s="39">
        <f t="shared" si="12"/>
        <v>9048</v>
      </c>
      <c r="H48" s="27">
        <v>900</v>
      </c>
      <c r="I48" s="27">
        <f t="shared" si="15"/>
        <v>13500</v>
      </c>
      <c r="J48" s="68">
        <v>420</v>
      </c>
      <c r="K48" s="68">
        <f t="shared" si="13"/>
        <v>6300</v>
      </c>
      <c r="L48" s="81">
        <v>2052.12</v>
      </c>
      <c r="M48" s="69">
        <f t="shared" si="14"/>
        <v>30781.8</v>
      </c>
      <c r="N48" s="80">
        <v>360</v>
      </c>
      <c r="O48" s="80">
        <f t="shared" si="16"/>
        <v>5400</v>
      </c>
    </row>
    <row r="49" ht="72" spans="1:15">
      <c r="A49" s="37">
        <v>10</v>
      </c>
      <c r="B49" s="90" t="s">
        <v>82</v>
      </c>
      <c r="C49" s="90" t="s">
        <v>136</v>
      </c>
      <c r="D49" s="37" t="s">
        <v>84</v>
      </c>
      <c r="E49" s="38">
        <v>20.34</v>
      </c>
      <c r="F49" s="40">
        <v>20</v>
      </c>
      <c r="G49" s="39">
        <f t="shared" si="12"/>
        <v>406.8</v>
      </c>
      <c r="H49" s="27">
        <v>12</v>
      </c>
      <c r="I49" s="27">
        <f t="shared" si="15"/>
        <v>244.08</v>
      </c>
      <c r="J49" s="68">
        <v>9.5</v>
      </c>
      <c r="K49" s="68">
        <f t="shared" si="13"/>
        <v>193.23</v>
      </c>
      <c r="L49" s="191">
        <v>32.1</v>
      </c>
      <c r="M49" s="69">
        <f t="shared" si="14"/>
        <v>652.914</v>
      </c>
      <c r="N49" s="80">
        <v>68</v>
      </c>
      <c r="O49" s="80">
        <f t="shared" si="16"/>
        <v>1383.12</v>
      </c>
    </row>
    <row r="50" ht="72" spans="1:15">
      <c r="A50" s="37">
        <v>11</v>
      </c>
      <c r="B50" s="90" t="s">
        <v>85</v>
      </c>
      <c r="C50" s="90" t="s">
        <v>137</v>
      </c>
      <c r="D50" s="37" t="s">
        <v>84</v>
      </c>
      <c r="E50" s="38">
        <v>8.27</v>
      </c>
      <c r="F50" s="40">
        <v>15</v>
      </c>
      <c r="G50" s="39">
        <f t="shared" si="12"/>
        <v>124.05</v>
      </c>
      <c r="H50" s="27">
        <v>20</v>
      </c>
      <c r="I50" s="27">
        <f t="shared" si="15"/>
        <v>165.4</v>
      </c>
      <c r="J50" s="68">
        <v>35</v>
      </c>
      <c r="K50" s="68">
        <f t="shared" si="13"/>
        <v>289.45</v>
      </c>
      <c r="L50" s="191">
        <v>19.83</v>
      </c>
      <c r="M50" s="69">
        <f t="shared" si="14"/>
        <v>163.9941</v>
      </c>
      <c r="N50" s="80">
        <v>23</v>
      </c>
      <c r="O50" s="80">
        <f t="shared" si="16"/>
        <v>190.21</v>
      </c>
    </row>
    <row r="51" ht="25" customHeight="1" spans="1:15">
      <c r="A51" s="37">
        <v>12</v>
      </c>
      <c r="B51" s="90" t="s">
        <v>89</v>
      </c>
      <c r="C51" s="90"/>
      <c r="D51" s="37"/>
      <c r="E51" s="38"/>
      <c r="F51" s="39"/>
      <c r="G51" s="40">
        <f t="shared" ref="G51:K51" si="17">SUM(G40:G50)</f>
        <v>65511.590024</v>
      </c>
      <c r="H51" s="27"/>
      <c r="I51" s="27">
        <f t="shared" si="17"/>
        <v>102542.1263</v>
      </c>
      <c r="J51" s="68"/>
      <c r="K51" s="68">
        <f t="shared" si="17"/>
        <v>60966.6</v>
      </c>
      <c r="L51" s="191"/>
      <c r="M51" s="69">
        <f>SUM(M40:M50)</f>
        <v>284075.1464</v>
      </c>
      <c r="N51" s="80"/>
      <c r="O51" s="40">
        <f>SUM(O40:O50)</f>
        <v>51347.4</v>
      </c>
    </row>
    <row r="52" ht="24" customHeight="1" spans="1:15">
      <c r="A52" s="35" t="s">
        <v>138</v>
      </c>
      <c r="B52" s="36"/>
      <c r="C52" s="36"/>
      <c r="D52" s="37" t="s">
        <v>139</v>
      </c>
      <c r="E52" s="38"/>
      <c r="F52" s="39"/>
      <c r="G52" s="40">
        <f t="shared" ref="G52:K52" si="18">G51+G38+G22</f>
        <v>132316.552585015</v>
      </c>
      <c r="H52" s="27"/>
      <c r="I52" s="27">
        <f t="shared" si="18"/>
        <v>169432.0538</v>
      </c>
      <c r="J52" s="68"/>
      <c r="K52" s="68">
        <f t="shared" si="18"/>
        <v>159744.52</v>
      </c>
      <c r="L52" s="191"/>
      <c r="M52" s="69">
        <f>M51+M38+M22</f>
        <v>387645.9359</v>
      </c>
      <c r="N52" s="80"/>
      <c r="O52" s="80">
        <f>O51+O38+O22</f>
        <v>147419.92</v>
      </c>
    </row>
  </sheetData>
  <mergeCells count="16">
    <mergeCell ref="H1:I1"/>
    <mergeCell ref="J1:K1"/>
    <mergeCell ref="L1:M1"/>
    <mergeCell ref="N1:O1"/>
    <mergeCell ref="A52:C52"/>
    <mergeCell ref="A2:A3"/>
    <mergeCell ref="B2:B3"/>
    <mergeCell ref="C2:C3"/>
    <mergeCell ref="D2:D3"/>
    <mergeCell ref="E2:E3"/>
    <mergeCell ref="F2:F3"/>
    <mergeCell ref="G2:G3"/>
    <mergeCell ref="I2:I3"/>
    <mergeCell ref="K2:K3"/>
    <mergeCell ref="M2:M3"/>
    <mergeCell ref="O2:O3"/>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40"/>
  <sheetViews>
    <sheetView zoomScale="85" zoomScaleNormal="85" workbookViewId="0">
      <pane ySplit="3" topLeftCell="A35" activePane="bottomLeft" state="frozen"/>
      <selection/>
      <selection pane="bottomLeft" activeCell="K41" sqref="K41"/>
    </sheetView>
  </sheetViews>
  <sheetFormatPr defaultColWidth="9" defaultRowHeight="14.4"/>
  <cols>
    <col min="3" max="3" width="22.3796296296296" customWidth="1"/>
    <col min="6" max="6" width="10.5" style="3" customWidth="1"/>
    <col min="7" max="7" width="11.5" style="3" customWidth="1"/>
    <col min="8" max="8" width="8.62962962962963" style="178" customWidth="1"/>
    <col min="9" max="9" width="11.5" style="178" customWidth="1"/>
    <col min="10" max="10" width="10.25" style="5" customWidth="1"/>
    <col min="11" max="11" width="14.8796296296296" style="5" customWidth="1"/>
    <col min="12" max="12" width="10.25" style="6" customWidth="1"/>
    <col min="13" max="13" width="14.8796296296296" style="6" customWidth="1"/>
    <col min="14" max="14" width="10.25" style="8" customWidth="1"/>
    <col min="15" max="15" width="14.8796296296296" style="8" customWidth="1"/>
  </cols>
  <sheetData>
    <row r="1" s="1" customFormat="1" ht="35.1" customHeight="1" spans="1:15">
      <c r="A1" s="9" t="s">
        <v>140</v>
      </c>
      <c r="B1" s="9"/>
      <c r="C1" s="9"/>
      <c r="D1" s="9"/>
      <c r="E1" s="10"/>
      <c r="F1" s="11"/>
      <c r="G1" s="11"/>
      <c r="H1" s="179" t="s">
        <v>24</v>
      </c>
      <c r="I1" s="181"/>
      <c r="J1" s="182" t="s">
        <v>25</v>
      </c>
      <c r="K1" s="183"/>
      <c r="L1" s="184" t="s">
        <v>26</v>
      </c>
      <c r="M1" s="185"/>
      <c r="N1" s="72" t="s">
        <v>27</v>
      </c>
      <c r="O1" s="73"/>
    </row>
    <row r="2" s="1" customFormat="1" ht="18" customHeight="1" spans="1:15">
      <c r="A2" s="13" t="s">
        <v>1</v>
      </c>
      <c r="B2" s="14" t="s">
        <v>2</v>
      </c>
      <c r="C2" s="14" t="s">
        <v>28</v>
      </c>
      <c r="D2" s="14" t="s">
        <v>29</v>
      </c>
      <c r="E2" s="15" t="s">
        <v>30</v>
      </c>
      <c r="F2" s="16" t="s">
        <v>31</v>
      </c>
      <c r="G2" s="16" t="s">
        <v>32</v>
      </c>
      <c r="H2" s="17" t="s">
        <v>141</v>
      </c>
      <c r="I2" s="50" t="s">
        <v>32</v>
      </c>
      <c r="J2" s="51" t="s">
        <v>141</v>
      </c>
      <c r="K2" s="53" t="s">
        <v>32</v>
      </c>
      <c r="L2" s="54" t="s">
        <v>141</v>
      </c>
      <c r="M2" s="55" t="s">
        <v>32</v>
      </c>
      <c r="N2" s="75" t="s">
        <v>141</v>
      </c>
      <c r="O2" s="76" t="s">
        <v>32</v>
      </c>
    </row>
    <row r="3" s="1" customFormat="1" ht="31" customHeight="1" spans="1:15">
      <c r="A3" s="13"/>
      <c r="B3" s="14"/>
      <c r="C3" s="14"/>
      <c r="D3" s="14"/>
      <c r="E3" s="15"/>
      <c r="F3" s="18"/>
      <c r="G3" s="18"/>
      <c r="H3" s="19"/>
      <c r="I3" s="50"/>
      <c r="J3" s="58"/>
      <c r="K3" s="53"/>
      <c r="L3" s="60"/>
      <c r="M3" s="55"/>
      <c r="N3" s="77"/>
      <c r="O3" s="76"/>
    </row>
    <row r="4" s="1" customFormat="1" ht="26" customHeight="1" spans="1:15">
      <c r="A4" s="13" t="s">
        <v>55</v>
      </c>
      <c r="B4" s="14" t="s">
        <v>142</v>
      </c>
      <c r="C4" s="14"/>
      <c r="D4" s="14"/>
      <c r="E4" s="15"/>
      <c r="F4" s="20"/>
      <c r="G4" s="20"/>
      <c r="H4" s="125">
        <v>0</v>
      </c>
      <c r="I4" s="50"/>
      <c r="J4" s="62"/>
      <c r="K4" s="53"/>
      <c r="L4" s="63"/>
      <c r="M4" s="55"/>
      <c r="N4" s="78"/>
      <c r="O4" s="76"/>
    </row>
    <row r="5" s="1" customFormat="1" ht="158.4" spans="1:15">
      <c r="A5" s="13">
        <v>1</v>
      </c>
      <c r="B5" s="22" t="s">
        <v>143</v>
      </c>
      <c r="C5" s="23" t="s">
        <v>144</v>
      </c>
      <c r="D5" s="24" t="s">
        <v>49</v>
      </c>
      <c r="E5" s="25">
        <v>89</v>
      </c>
      <c r="F5" s="26">
        <v>125</v>
      </c>
      <c r="G5" s="26">
        <f t="shared" ref="G5:G17" si="0">E5*F5</f>
        <v>11125</v>
      </c>
      <c r="H5" s="27">
        <v>95</v>
      </c>
      <c r="I5" s="27">
        <f t="shared" ref="I5:I17" si="1">E5*H5</f>
        <v>8455</v>
      </c>
      <c r="J5" s="65">
        <v>145</v>
      </c>
      <c r="K5" s="65">
        <f t="shared" ref="K5:K17" si="2">J5*E5</f>
        <v>12905</v>
      </c>
      <c r="L5" s="66">
        <v>145.65</v>
      </c>
      <c r="M5" s="66">
        <f t="shared" ref="M5:M17" si="3">L5*E5</f>
        <v>12962.85</v>
      </c>
      <c r="N5" s="79">
        <v>182</v>
      </c>
      <c r="O5" s="79">
        <f t="shared" ref="O5:O17" si="4">N5*E5</f>
        <v>16198</v>
      </c>
    </row>
    <row r="6" s="1" customFormat="1" ht="129.6" spans="1:15">
      <c r="A6" s="13">
        <v>2</v>
      </c>
      <c r="B6" s="22" t="s">
        <v>143</v>
      </c>
      <c r="C6" s="23" t="s">
        <v>145</v>
      </c>
      <c r="D6" s="24" t="s">
        <v>49</v>
      </c>
      <c r="E6" s="25">
        <v>2.1</v>
      </c>
      <c r="F6" s="26">
        <v>167</v>
      </c>
      <c r="G6" s="26">
        <f t="shared" si="0"/>
        <v>350.7</v>
      </c>
      <c r="H6" s="27">
        <v>150</v>
      </c>
      <c r="I6" s="27">
        <f t="shared" si="1"/>
        <v>315</v>
      </c>
      <c r="J6" s="65">
        <v>180</v>
      </c>
      <c r="K6" s="65">
        <f t="shared" si="2"/>
        <v>378</v>
      </c>
      <c r="L6" s="66">
        <v>198.32</v>
      </c>
      <c r="M6" s="66">
        <f t="shared" si="3"/>
        <v>416.472</v>
      </c>
      <c r="N6" s="79">
        <v>226</v>
      </c>
      <c r="O6" s="79">
        <f t="shared" si="4"/>
        <v>474.6</v>
      </c>
    </row>
    <row r="7" s="1" customFormat="1" ht="129.6" spans="1:15">
      <c r="A7" s="13">
        <v>3</v>
      </c>
      <c r="B7" s="22" t="s">
        <v>143</v>
      </c>
      <c r="C7" s="23" t="s">
        <v>146</v>
      </c>
      <c r="D7" s="24" t="s">
        <v>49</v>
      </c>
      <c r="E7" s="25">
        <v>14.14</v>
      </c>
      <c r="F7" s="26">
        <v>210</v>
      </c>
      <c r="G7" s="26">
        <f t="shared" si="0"/>
        <v>2969.4</v>
      </c>
      <c r="H7" s="27">
        <v>205</v>
      </c>
      <c r="I7" s="27">
        <f t="shared" si="1"/>
        <v>2898.7</v>
      </c>
      <c r="J7" s="65">
        <v>220</v>
      </c>
      <c r="K7" s="65">
        <f t="shared" si="2"/>
        <v>3110.8</v>
      </c>
      <c r="L7" s="66">
        <v>229.57</v>
      </c>
      <c r="M7" s="66">
        <f t="shared" si="3"/>
        <v>3246.1198</v>
      </c>
      <c r="N7" s="79">
        <v>286</v>
      </c>
      <c r="O7" s="79">
        <f t="shared" si="4"/>
        <v>4044.04</v>
      </c>
    </row>
    <row r="8" s="1" customFormat="1" ht="129.6" spans="1:15">
      <c r="A8" s="13">
        <v>4</v>
      </c>
      <c r="B8" s="22" t="s">
        <v>143</v>
      </c>
      <c r="C8" s="23" t="s">
        <v>147</v>
      </c>
      <c r="D8" s="24" t="s">
        <v>49</v>
      </c>
      <c r="E8" s="25">
        <v>155.11</v>
      </c>
      <c r="F8" s="26">
        <v>265</v>
      </c>
      <c r="G8" s="26">
        <f t="shared" si="0"/>
        <v>41104.15</v>
      </c>
      <c r="H8" s="27">
        <v>270</v>
      </c>
      <c r="I8" s="27">
        <f t="shared" si="1"/>
        <v>41879.7</v>
      </c>
      <c r="J8" s="65">
        <v>300</v>
      </c>
      <c r="K8" s="65">
        <f t="shared" si="2"/>
        <v>46533</v>
      </c>
      <c r="L8" s="66">
        <v>285.45</v>
      </c>
      <c r="M8" s="66">
        <f t="shared" si="3"/>
        <v>44276.1495</v>
      </c>
      <c r="N8" s="79">
        <v>368</v>
      </c>
      <c r="O8" s="79">
        <f t="shared" si="4"/>
        <v>57080.48</v>
      </c>
    </row>
    <row r="9" s="1" customFormat="1" ht="86.4" spans="1:15">
      <c r="A9" s="13">
        <v>5</v>
      </c>
      <c r="B9" s="22" t="s">
        <v>87</v>
      </c>
      <c r="C9" s="23" t="s">
        <v>148</v>
      </c>
      <c r="D9" s="24" t="s">
        <v>49</v>
      </c>
      <c r="E9" s="25">
        <v>14.54</v>
      </c>
      <c r="F9" s="26">
        <v>90.35770275</v>
      </c>
      <c r="G9" s="26">
        <f t="shared" si="0"/>
        <v>1313.800997985</v>
      </c>
      <c r="H9" s="27">
        <v>115</v>
      </c>
      <c r="I9" s="27">
        <f t="shared" si="1"/>
        <v>1672.1</v>
      </c>
      <c r="J9" s="28">
        <v>145</v>
      </c>
      <c r="K9" s="65">
        <f t="shared" si="2"/>
        <v>2108.3</v>
      </c>
      <c r="L9" s="28">
        <v>268.14</v>
      </c>
      <c r="M9" s="66">
        <f t="shared" si="3"/>
        <v>3898.7556</v>
      </c>
      <c r="N9" s="79">
        <v>108</v>
      </c>
      <c r="O9" s="79">
        <f t="shared" si="4"/>
        <v>1570.32</v>
      </c>
    </row>
    <row r="10" s="1" customFormat="1" ht="100.8" spans="1:15">
      <c r="A10" s="13">
        <v>6</v>
      </c>
      <c r="B10" s="22" t="s">
        <v>149</v>
      </c>
      <c r="C10" s="23" t="s">
        <v>150</v>
      </c>
      <c r="D10" s="24" t="s">
        <v>49</v>
      </c>
      <c r="E10" s="25">
        <v>133.16</v>
      </c>
      <c r="F10" s="26">
        <v>54.21462165</v>
      </c>
      <c r="G10" s="26">
        <f t="shared" si="0"/>
        <v>7219.219018914</v>
      </c>
      <c r="H10" s="27">
        <v>55</v>
      </c>
      <c r="I10" s="27">
        <f t="shared" si="1"/>
        <v>7323.8</v>
      </c>
      <c r="J10" s="28">
        <v>90</v>
      </c>
      <c r="K10" s="28">
        <f t="shared" si="2"/>
        <v>11984.4</v>
      </c>
      <c r="L10" s="28">
        <v>115</v>
      </c>
      <c r="M10" s="66">
        <f t="shared" si="3"/>
        <v>15313.4</v>
      </c>
      <c r="N10" s="79">
        <v>46</v>
      </c>
      <c r="O10" s="79">
        <f t="shared" si="4"/>
        <v>6125.36</v>
      </c>
    </row>
    <row r="11" s="1" customFormat="1" ht="100.8" spans="1:15">
      <c r="A11" s="13">
        <v>7</v>
      </c>
      <c r="B11" s="22" t="s">
        <v>149</v>
      </c>
      <c r="C11" s="23" t="s">
        <v>151</v>
      </c>
      <c r="D11" s="24" t="s">
        <v>49</v>
      </c>
      <c r="E11" s="25">
        <v>14.54</v>
      </c>
      <c r="F11" s="26">
        <v>57.08626371</v>
      </c>
      <c r="G11" s="26">
        <f t="shared" si="0"/>
        <v>830.0342743434</v>
      </c>
      <c r="H11" s="27">
        <v>73.11</v>
      </c>
      <c r="I11" s="27">
        <f t="shared" si="1"/>
        <v>1063.0194</v>
      </c>
      <c r="J11" s="28">
        <v>121.79</v>
      </c>
      <c r="K11" s="28">
        <f t="shared" si="2"/>
        <v>1770.8266</v>
      </c>
      <c r="L11" s="28">
        <v>133.25</v>
      </c>
      <c r="M11" s="66">
        <f t="shared" si="3"/>
        <v>1937.455</v>
      </c>
      <c r="N11" s="79">
        <v>69</v>
      </c>
      <c r="O11" s="79">
        <f t="shared" si="4"/>
        <v>1003.26</v>
      </c>
    </row>
    <row r="12" s="1" customFormat="1" ht="28.8" spans="1:15">
      <c r="A12" s="13">
        <v>8</v>
      </c>
      <c r="B12" s="22" t="s">
        <v>82</v>
      </c>
      <c r="C12" s="23" t="s">
        <v>152</v>
      </c>
      <c r="D12" s="24" t="s">
        <v>84</v>
      </c>
      <c r="E12" s="25">
        <v>126.78</v>
      </c>
      <c r="F12" s="26">
        <v>17.3288745</v>
      </c>
      <c r="G12" s="26">
        <f t="shared" si="0"/>
        <v>2196.95470911</v>
      </c>
      <c r="H12" s="180">
        <v>12</v>
      </c>
      <c r="I12" s="27">
        <f t="shared" si="1"/>
        <v>1521.36</v>
      </c>
      <c r="J12" s="65">
        <v>9.5</v>
      </c>
      <c r="K12" s="65">
        <f t="shared" si="2"/>
        <v>1204.41</v>
      </c>
      <c r="L12" s="66">
        <v>32.1</v>
      </c>
      <c r="M12" s="66">
        <f t="shared" si="3"/>
        <v>4069.638</v>
      </c>
      <c r="N12" s="79">
        <v>68</v>
      </c>
      <c r="O12" s="79">
        <f t="shared" si="4"/>
        <v>8621.04</v>
      </c>
    </row>
    <row r="13" s="1" customFormat="1" ht="57.6" spans="1:15">
      <c r="A13" s="13">
        <v>9</v>
      </c>
      <c r="B13" s="22" t="s">
        <v>85</v>
      </c>
      <c r="C13" s="23" t="s">
        <v>153</v>
      </c>
      <c r="D13" s="24" t="s">
        <v>84</v>
      </c>
      <c r="E13" s="25">
        <v>73.61</v>
      </c>
      <c r="F13" s="26">
        <v>14.853321</v>
      </c>
      <c r="G13" s="26">
        <f t="shared" si="0"/>
        <v>1093.35295881</v>
      </c>
      <c r="H13" s="27">
        <v>20</v>
      </c>
      <c r="I13" s="27">
        <f t="shared" si="1"/>
        <v>1472.2</v>
      </c>
      <c r="J13" s="65">
        <v>35</v>
      </c>
      <c r="K13" s="65">
        <f t="shared" si="2"/>
        <v>2576.35</v>
      </c>
      <c r="L13" s="66">
        <v>19.83</v>
      </c>
      <c r="M13" s="66">
        <f t="shared" si="3"/>
        <v>1459.6863</v>
      </c>
      <c r="N13" s="79">
        <v>68</v>
      </c>
      <c r="O13" s="79">
        <f t="shared" si="4"/>
        <v>5005.48</v>
      </c>
    </row>
    <row r="14" s="1" customFormat="1" ht="86.4" spans="1:15">
      <c r="A14" s="13">
        <v>10</v>
      </c>
      <c r="B14" s="22" t="s">
        <v>154</v>
      </c>
      <c r="C14" s="23" t="s">
        <v>155</v>
      </c>
      <c r="D14" s="24" t="s">
        <v>78</v>
      </c>
      <c r="E14" s="25">
        <v>12</v>
      </c>
      <c r="F14" s="26">
        <v>650</v>
      </c>
      <c r="G14" s="26">
        <f t="shared" si="0"/>
        <v>7800</v>
      </c>
      <c r="H14" s="28">
        <v>850</v>
      </c>
      <c r="I14" s="27">
        <f t="shared" si="1"/>
        <v>10200</v>
      </c>
      <c r="J14" s="65">
        <v>510</v>
      </c>
      <c r="K14" s="65">
        <f t="shared" si="2"/>
        <v>6120</v>
      </c>
      <c r="L14" s="66">
        <v>985.23</v>
      </c>
      <c r="M14" s="66">
        <f t="shared" si="3"/>
        <v>11822.76</v>
      </c>
      <c r="N14" s="79">
        <v>310</v>
      </c>
      <c r="O14" s="79">
        <f t="shared" si="4"/>
        <v>3720</v>
      </c>
    </row>
    <row r="15" s="1" customFormat="1" ht="86.4" spans="1:15">
      <c r="A15" s="13">
        <v>11</v>
      </c>
      <c r="B15" s="22" t="s">
        <v>154</v>
      </c>
      <c r="C15" s="23" t="s">
        <v>156</v>
      </c>
      <c r="D15" s="24" t="s">
        <v>78</v>
      </c>
      <c r="E15" s="25">
        <v>15</v>
      </c>
      <c r="F15" s="26">
        <v>850</v>
      </c>
      <c r="G15" s="26">
        <f t="shared" si="0"/>
        <v>12750</v>
      </c>
      <c r="H15" s="28">
        <v>1050</v>
      </c>
      <c r="I15" s="27">
        <f t="shared" si="1"/>
        <v>15750</v>
      </c>
      <c r="J15" s="65">
        <v>620</v>
      </c>
      <c r="K15" s="65">
        <f t="shared" si="2"/>
        <v>9300</v>
      </c>
      <c r="L15" s="28">
        <v>1214.64</v>
      </c>
      <c r="M15" s="66">
        <f t="shared" si="3"/>
        <v>18219.6</v>
      </c>
      <c r="N15" s="79">
        <v>330</v>
      </c>
      <c r="O15" s="79">
        <f t="shared" si="4"/>
        <v>4950</v>
      </c>
    </row>
    <row r="16" s="1" customFormat="1" ht="86.4" spans="1:15">
      <c r="A16" s="13">
        <v>12</v>
      </c>
      <c r="B16" s="22" t="s">
        <v>157</v>
      </c>
      <c r="C16" s="23" t="s">
        <v>158</v>
      </c>
      <c r="D16" s="24" t="s">
        <v>78</v>
      </c>
      <c r="E16" s="25">
        <v>19</v>
      </c>
      <c r="F16" s="26">
        <v>321.821955</v>
      </c>
      <c r="G16" s="26">
        <f t="shared" si="0"/>
        <v>6114.617145</v>
      </c>
      <c r="H16" s="28">
        <v>600</v>
      </c>
      <c r="I16" s="27">
        <f t="shared" si="1"/>
        <v>11400</v>
      </c>
      <c r="J16" s="65">
        <v>310</v>
      </c>
      <c r="K16" s="65">
        <f t="shared" si="2"/>
        <v>5890</v>
      </c>
      <c r="L16" s="28">
        <v>1147.97</v>
      </c>
      <c r="M16" s="66">
        <f t="shared" si="3"/>
        <v>21811.43</v>
      </c>
      <c r="N16" s="79">
        <v>310</v>
      </c>
      <c r="O16" s="79">
        <f t="shared" si="4"/>
        <v>5890</v>
      </c>
    </row>
    <row r="17" s="1" customFormat="1" ht="86.4" spans="1:15">
      <c r="A17" s="13">
        <v>13</v>
      </c>
      <c r="B17" s="22" t="s">
        <v>157</v>
      </c>
      <c r="C17" s="23" t="s">
        <v>159</v>
      </c>
      <c r="D17" s="24" t="s">
        <v>78</v>
      </c>
      <c r="E17" s="25">
        <v>2</v>
      </c>
      <c r="F17" s="26">
        <v>321.821955</v>
      </c>
      <c r="G17" s="26">
        <f t="shared" si="0"/>
        <v>643.64391</v>
      </c>
      <c r="H17" s="28">
        <v>600</v>
      </c>
      <c r="I17" s="27">
        <f t="shared" si="1"/>
        <v>1200</v>
      </c>
      <c r="J17" s="65">
        <v>310</v>
      </c>
      <c r="K17" s="65">
        <f t="shared" si="2"/>
        <v>620</v>
      </c>
      <c r="L17" s="28">
        <v>1235.47</v>
      </c>
      <c r="M17" s="66">
        <f t="shared" si="3"/>
        <v>2470.94</v>
      </c>
      <c r="N17" s="79">
        <v>310</v>
      </c>
      <c r="O17" s="79">
        <f t="shared" si="4"/>
        <v>620</v>
      </c>
    </row>
    <row r="18" s="1" customFormat="1" ht="19.2" spans="1:15">
      <c r="A18" s="29" t="s">
        <v>89</v>
      </c>
      <c r="B18" s="30"/>
      <c r="C18" s="31"/>
      <c r="D18" s="13" t="s">
        <v>139</v>
      </c>
      <c r="E18" s="25"/>
      <c r="F18" s="26"/>
      <c r="G18" s="26">
        <f t="shared" ref="G18:K18" si="5">SUM(G5:G17)</f>
        <v>95510.8730141624</v>
      </c>
      <c r="H18" s="27"/>
      <c r="I18" s="27">
        <f t="shared" si="5"/>
        <v>105150.8794</v>
      </c>
      <c r="J18" s="65"/>
      <c r="K18" s="65">
        <f t="shared" si="5"/>
        <v>104501.0866</v>
      </c>
      <c r="L18" s="66"/>
      <c r="M18" s="66">
        <f>SUM(M5:M17)</f>
        <v>141905.2562</v>
      </c>
      <c r="N18" s="79"/>
      <c r="O18" s="79">
        <f>SUM(O5:O17)</f>
        <v>115302.58</v>
      </c>
    </row>
    <row r="19" s="1" customFormat="1" ht="19.2" spans="1:15">
      <c r="A19" s="32" t="s">
        <v>90</v>
      </c>
      <c r="B19" s="33" t="s">
        <v>160</v>
      </c>
      <c r="C19" s="33"/>
      <c r="D19" s="13"/>
      <c r="E19" s="25"/>
      <c r="F19" s="26"/>
      <c r="G19" s="26">
        <f t="shared" ref="G19:G29" si="6">E19*F19</f>
        <v>0</v>
      </c>
      <c r="H19" s="27"/>
      <c r="I19" s="27"/>
      <c r="J19" s="65"/>
      <c r="K19" s="65">
        <f t="shared" ref="K19:K29" si="7">J19*E19</f>
        <v>0</v>
      </c>
      <c r="L19" s="66"/>
      <c r="M19" s="66">
        <f t="shared" ref="M19:M29" si="8">L19*E19</f>
        <v>0</v>
      </c>
      <c r="N19" s="79"/>
      <c r="O19" s="79">
        <f t="shared" ref="O19:O29" si="9">N19*E19</f>
        <v>0</v>
      </c>
    </row>
    <row r="20" s="1" customFormat="1" ht="100.8" spans="1:15">
      <c r="A20" s="13">
        <v>1</v>
      </c>
      <c r="B20" s="22" t="s">
        <v>161</v>
      </c>
      <c r="C20" s="23" t="s">
        <v>162</v>
      </c>
      <c r="D20" s="13" t="s">
        <v>49</v>
      </c>
      <c r="E20" s="25" t="s">
        <v>163</v>
      </c>
      <c r="F20" s="26">
        <f>84*1.2</f>
        <v>100.8</v>
      </c>
      <c r="G20" s="26">
        <f t="shared" si="6"/>
        <v>734.832</v>
      </c>
      <c r="H20" s="27">
        <v>55</v>
      </c>
      <c r="I20" s="27">
        <f t="shared" ref="I20:I29" si="10">E20*H20</f>
        <v>400.95</v>
      </c>
      <c r="J20" s="65">
        <v>175</v>
      </c>
      <c r="K20" s="65">
        <f t="shared" si="7"/>
        <v>1275.75</v>
      </c>
      <c r="L20" s="28">
        <v>245.15</v>
      </c>
      <c r="M20" s="66">
        <f t="shared" si="8"/>
        <v>1787.1435</v>
      </c>
      <c r="N20" s="79">
        <v>67</v>
      </c>
      <c r="O20" s="79">
        <f t="shared" si="9"/>
        <v>488.43</v>
      </c>
    </row>
    <row r="21" s="1" customFormat="1" ht="100.8" spans="1:15">
      <c r="A21" s="13">
        <v>2</v>
      </c>
      <c r="B21" s="22" t="s">
        <v>122</v>
      </c>
      <c r="C21" s="23" t="s">
        <v>164</v>
      </c>
      <c r="D21" s="13" t="s">
        <v>49</v>
      </c>
      <c r="E21" s="25" t="s">
        <v>165</v>
      </c>
      <c r="F21" s="26">
        <v>52.4817342</v>
      </c>
      <c r="G21" s="26">
        <f t="shared" si="6"/>
        <v>925.252973946</v>
      </c>
      <c r="H21" s="27">
        <v>65</v>
      </c>
      <c r="I21" s="27">
        <f t="shared" si="10"/>
        <v>1145.95</v>
      </c>
      <c r="J21" s="28">
        <v>100</v>
      </c>
      <c r="K21" s="28">
        <f t="shared" si="7"/>
        <v>1763</v>
      </c>
      <c r="L21" s="28">
        <v>115</v>
      </c>
      <c r="M21" s="66">
        <f t="shared" si="8"/>
        <v>2027.45</v>
      </c>
      <c r="N21" s="79">
        <v>46</v>
      </c>
      <c r="O21" s="79">
        <f t="shared" si="9"/>
        <v>810.98</v>
      </c>
    </row>
    <row r="22" s="2" customFormat="1" ht="129.6" spans="1:15">
      <c r="A22" s="13">
        <v>3</v>
      </c>
      <c r="B22" s="22" t="s">
        <v>122</v>
      </c>
      <c r="C22" s="23" t="s">
        <v>166</v>
      </c>
      <c r="D22" s="13" t="s">
        <v>49</v>
      </c>
      <c r="E22" s="25" t="s">
        <v>167</v>
      </c>
      <c r="F22" s="26">
        <v>125</v>
      </c>
      <c r="G22" s="26">
        <f t="shared" si="6"/>
        <v>70913.75</v>
      </c>
      <c r="H22" s="27">
        <v>95</v>
      </c>
      <c r="I22" s="27">
        <f t="shared" si="10"/>
        <v>53894.45</v>
      </c>
      <c r="J22" s="28">
        <v>145</v>
      </c>
      <c r="K22" s="28">
        <f t="shared" si="7"/>
        <v>82259.95</v>
      </c>
      <c r="L22" s="28">
        <v>145.65</v>
      </c>
      <c r="M22" s="66">
        <f t="shared" si="8"/>
        <v>82628.7015</v>
      </c>
      <c r="N22" s="79">
        <v>182</v>
      </c>
      <c r="O22" s="79">
        <f t="shared" si="9"/>
        <v>103250.42</v>
      </c>
    </row>
    <row r="23" s="2" customFormat="1" ht="43.2" spans="1:15">
      <c r="A23" s="13">
        <v>4</v>
      </c>
      <c r="B23" s="22" t="s">
        <v>82</v>
      </c>
      <c r="C23" s="23" t="s">
        <v>168</v>
      </c>
      <c r="D23" s="13" t="s">
        <v>84</v>
      </c>
      <c r="E23" s="25" t="s">
        <v>169</v>
      </c>
      <c r="F23" s="26">
        <v>17.3288745</v>
      </c>
      <c r="G23" s="26">
        <f t="shared" si="6"/>
        <v>3078.821132415</v>
      </c>
      <c r="H23" s="27">
        <v>12</v>
      </c>
      <c r="I23" s="27">
        <f t="shared" si="10"/>
        <v>2132.04</v>
      </c>
      <c r="J23" s="65">
        <v>9.5</v>
      </c>
      <c r="K23" s="65">
        <f t="shared" si="7"/>
        <v>1687.865</v>
      </c>
      <c r="L23" s="66">
        <v>32.1</v>
      </c>
      <c r="M23" s="66">
        <f t="shared" si="8"/>
        <v>5703.207</v>
      </c>
      <c r="N23" s="79">
        <v>68</v>
      </c>
      <c r="O23" s="79">
        <f t="shared" si="9"/>
        <v>12081.56</v>
      </c>
    </row>
    <row r="24" s="1" customFormat="1" ht="57.6" spans="1:15">
      <c r="A24" s="13">
        <v>5</v>
      </c>
      <c r="B24" s="22" t="s">
        <v>85</v>
      </c>
      <c r="C24" s="23" t="s">
        <v>153</v>
      </c>
      <c r="D24" s="13" t="s">
        <v>84</v>
      </c>
      <c r="E24" s="25" t="s">
        <v>170</v>
      </c>
      <c r="F24" s="26">
        <v>14.853321</v>
      </c>
      <c r="G24" s="26">
        <f t="shared" si="6"/>
        <v>1049.38712865</v>
      </c>
      <c r="H24" s="27">
        <v>20</v>
      </c>
      <c r="I24" s="27">
        <f t="shared" si="10"/>
        <v>1413</v>
      </c>
      <c r="J24" s="65">
        <v>35</v>
      </c>
      <c r="K24" s="65">
        <f t="shared" si="7"/>
        <v>2472.75</v>
      </c>
      <c r="L24" s="66">
        <v>19.83</v>
      </c>
      <c r="M24" s="66">
        <f t="shared" si="8"/>
        <v>1400.9895</v>
      </c>
      <c r="N24" s="79">
        <v>68</v>
      </c>
      <c r="O24" s="79">
        <f t="shared" si="9"/>
        <v>4804.2</v>
      </c>
    </row>
    <row r="25" s="1" customFormat="1" ht="86.4" spans="1:15">
      <c r="A25" s="13">
        <v>6</v>
      </c>
      <c r="B25" s="22" t="s">
        <v>154</v>
      </c>
      <c r="C25" s="23" t="s">
        <v>171</v>
      </c>
      <c r="D25" s="13" t="s">
        <v>78</v>
      </c>
      <c r="E25" s="25" t="s">
        <v>172</v>
      </c>
      <c r="F25" s="26">
        <v>650</v>
      </c>
      <c r="G25" s="26">
        <f t="shared" si="6"/>
        <v>53950</v>
      </c>
      <c r="H25" s="27">
        <v>850</v>
      </c>
      <c r="I25" s="27">
        <f t="shared" si="10"/>
        <v>70550</v>
      </c>
      <c r="J25" s="65">
        <v>510</v>
      </c>
      <c r="K25" s="65">
        <f t="shared" si="7"/>
        <v>42330</v>
      </c>
      <c r="L25" s="66">
        <v>985.23</v>
      </c>
      <c r="M25" s="66">
        <f t="shared" si="8"/>
        <v>81774.09</v>
      </c>
      <c r="N25" s="79">
        <v>310</v>
      </c>
      <c r="O25" s="79">
        <f t="shared" si="9"/>
        <v>25730</v>
      </c>
    </row>
    <row r="26" s="1" customFormat="1" ht="100.8" spans="1:15">
      <c r="A26" s="13">
        <v>7</v>
      </c>
      <c r="B26" s="22" t="s">
        <v>173</v>
      </c>
      <c r="C26" s="23" t="s">
        <v>174</v>
      </c>
      <c r="D26" s="13" t="s">
        <v>78</v>
      </c>
      <c r="E26" s="25"/>
      <c r="F26" s="26">
        <v>35276.637375</v>
      </c>
      <c r="G26" s="26">
        <f t="shared" si="6"/>
        <v>0</v>
      </c>
      <c r="H26" s="27"/>
      <c r="I26" s="27">
        <f t="shared" si="10"/>
        <v>0</v>
      </c>
      <c r="J26" s="65">
        <v>48000</v>
      </c>
      <c r="K26" s="65">
        <f t="shared" si="7"/>
        <v>0</v>
      </c>
      <c r="L26" s="66">
        <v>115500</v>
      </c>
      <c r="M26" s="66">
        <f t="shared" si="8"/>
        <v>0</v>
      </c>
      <c r="N26" s="79">
        <v>33000</v>
      </c>
      <c r="O26" s="79">
        <f t="shared" si="9"/>
        <v>0</v>
      </c>
    </row>
    <row r="27" s="1" customFormat="1" ht="57.6" spans="1:15">
      <c r="A27" s="13">
        <v>8</v>
      </c>
      <c r="B27" s="22" t="s">
        <v>175</v>
      </c>
      <c r="C27" s="23" t="s">
        <v>176</v>
      </c>
      <c r="D27" s="13" t="s">
        <v>78</v>
      </c>
      <c r="E27" s="25"/>
      <c r="F27" s="26">
        <v>20311.461659526</v>
      </c>
      <c r="G27" s="26">
        <f t="shared" si="6"/>
        <v>0</v>
      </c>
      <c r="H27" s="27"/>
      <c r="I27" s="27">
        <f t="shared" si="10"/>
        <v>0</v>
      </c>
      <c r="J27" s="65">
        <v>55000</v>
      </c>
      <c r="K27" s="65">
        <f t="shared" si="7"/>
        <v>0</v>
      </c>
      <c r="L27" s="66">
        <v>42753.02</v>
      </c>
      <c r="M27" s="66">
        <f t="shared" si="8"/>
        <v>0</v>
      </c>
      <c r="N27" s="79">
        <v>20000</v>
      </c>
      <c r="O27" s="79">
        <f t="shared" si="9"/>
        <v>0</v>
      </c>
    </row>
    <row r="28" s="1" customFormat="1" ht="57.6" spans="1:15">
      <c r="A28" s="13">
        <v>9</v>
      </c>
      <c r="B28" s="22" t="s">
        <v>177</v>
      </c>
      <c r="C28" s="23" t="s">
        <v>178</v>
      </c>
      <c r="D28" s="13" t="s">
        <v>84</v>
      </c>
      <c r="E28" s="25" t="s">
        <v>179</v>
      </c>
      <c r="F28" s="26">
        <v>17.3288745</v>
      </c>
      <c r="G28" s="26">
        <f t="shared" si="6"/>
        <v>4676.196783825</v>
      </c>
      <c r="H28" s="27">
        <v>12</v>
      </c>
      <c r="I28" s="27">
        <f t="shared" si="10"/>
        <v>3238.2</v>
      </c>
      <c r="J28" s="65">
        <v>9.5</v>
      </c>
      <c r="K28" s="65">
        <f t="shared" si="7"/>
        <v>2563.575</v>
      </c>
      <c r="L28" s="66">
        <v>32.1</v>
      </c>
      <c r="M28" s="66">
        <f t="shared" si="8"/>
        <v>8662.185</v>
      </c>
      <c r="N28" s="79">
        <v>68</v>
      </c>
      <c r="O28" s="79">
        <f t="shared" si="9"/>
        <v>18349.8</v>
      </c>
    </row>
    <row r="29" s="1" customFormat="1" ht="72" spans="1:15">
      <c r="A29" s="13">
        <v>10</v>
      </c>
      <c r="B29" s="22" t="s">
        <v>85</v>
      </c>
      <c r="C29" s="23" t="s">
        <v>180</v>
      </c>
      <c r="D29" s="13" t="s">
        <v>84</v>
      </c>
      <c r="E29" s="25" t="s">
        <v>181</v>
      </c>
      <c r="F29" s="26">
        <v>14.853321</v>
      </c>
      <c r="G29" s="26">
        <f t="shared" si="6"/>
        <v>2227.40401716</v>
      </c>
      <c r="H29" s="27">
        <v>20</v>
      </c>
      <c r="I29" s="27">
        <f t="shared" si="10"/>
        <v>2999.2</v>
      </c>
      <c r="J29" s="65">
        <v>35</v>
      </c>
      <c r="K29" s="65">
        <f t="shared" si="7"/>
        <v>5248.6</v>
      </c>
      <c r="L29" s="66">
        <v>19.83</v>
      </c>
      <c r="M29" s="66">
        <f t="shared" si="8"/>
        <v>2973.7068</v>
      </c>
      <c r="N29" s="79">
        <v>68</v>
      </c>
      <c r="O29" s="79">
        <f t="shared" si="9"/>
        <v>10197.28</v>
      </c>
    </row>
    <row r="30" s="1" customFormat="1" ht="19.2" spans="1:15">
      <c r="A30" s="29" t="s">
        <v>89</v>
      </c>
      <c r="B30" s="30"/>
      <c r="C30" s="31"/>
      <c r="D30" s="13" t="s">
        <v>139</v>
      </c>
      <c r="E30" s="25"/>
      <c r="F30" s="26"/>
      <c r="G30" s="26">
        <f t="shared" ref="G30:K30" si="11">SUM(G20:G29)</f>
        <v>137555.644035996</v>
      </c>
      <c r="H30" s="27"/>
      <c r="I30" s="27">
        <f t="shared" si="11"/>
        <v>135773.79</v>
      </c>
      <c r="J30" s="65"/>
      <c r="K30" s="65">
        <f t="shared" si="11"/>
        <v>139601.49</v>
      </c>
      <c r="L30" s="66"/>
      <c r="M30" s="66">
        <f>SUM(M20:M29)</f>
        <v>186957.4733</v>
      </c>
      <c r="N30" s="79"/>
      <c r="O30" s="79">
        <f>SUM(O20:O29)</f>
        <v>175712.67</v>
      </c>
    </row>
    <row r="31" s="1" customFormat="1" ht="19.2" spans="1:15">
      <c r="A31" s="29" t="s">
        <v>118</v>
      </c>
      <c r="B31" s="33" t="s">
        <v>91</v>
      </c>
      <c r="C31" s="33"/>
      <c r="D31" s="13"/>
      <c r="E31" s="25"/>
      <c r="F31" s="26"/>
      <c r="G31" s="26">
        <f t="shared" ref="G31:G38" si="12">E31*F31</f>
        <v>0</v>
      </c>
      <c r="H31" s="27"/>
      <c r="I31" s="27"/>
      <c r="J31" s="65"/>
      <c r="K31" s="65">
        <f t="shared" ref="K31:K38" si="13">J31*E31</f>
        <v>0</v>
      </c>
      <c r="L31" s="66"/>
      <c r="M31" s="66">
        <f t="shared" ref="M31:M38" si="14">L31*E31</f>
        <v>0</v>
      </c>
      <c r="N31" s="79"/>
      <c r="O31" s="79">
        <f t="shared" ref="O31:O38" si="15">N31*E31</f>
        <v>0</v>
      </c>
    </row>
    <row r="32" s="1" customFormat="1" ht="100.8" spans="1:15">
      <c r="A32" s="13">
        <v>1</v>
      </c>
      <c r="B32" s="22" t="s">
        <v>182</v>
      </c>
      <c r="C32" s="23" t="s">
        <v>183</v>
      </c>
      <c r="D32" s="24" t="s">
        <v>49</v>
      </c>
      <c r="E32" s="25">
        <v>183</v>
      </c>
      <c r="F32" s="26">
        <f>124.56*1.2</f>
        <v>149.472</v>
      </c>
      <c r="G32" s="26">
        <f t="shared" si="12"/>
        <v>27353.376</v>
      </c>
      <c r="H32" s="27">
        <v>55</v>
      </c>
      <c r="I32" s="27">
        <f t="shared" ref="I32:I38" si="16">E32*H32</f>
        <v>10065</v>
      </c>
      <c r="J32" s="65">
        <v>140</v>
      </c>
      <c r="K32" s="65">
        <f t="shared" si="13"/>
        <v>25620</v>
      </c>
      <c r="L32" s="28">
        <v>245.15</v>
      </c>
      <c r="M32" s="66">
        <f t="shared" si="14"/>
        <v>44862.45</v>
      </c>
      <c r="N32" s="79">
        <v>92</v>
      </c>
      <c r="O32" s="79">
        <f t="shared" si="15"/>
        <v>16836</v>
      </c>
    </row>
    <row r="33" s="1" customFormat="1" ht="100.8" spans="1:15">
      <c r="A33" s="13">
        <v>2</v>
      </c>
      <c r="B33" s="22" t="s">
        <v>184</v>
      </c>
      <c r="C33" s="23" t="s">
        <v>185</v>
      </c>
      <c r="D33" s="24" t="s">
        <v>49</v>
      </c>
      <c r="E33" s="25">
        <v>16.8</v>
      </c>
      <c r="F33" s="26">
        <v>103</v>
      </c>
      <c r="G33" s="26">
        <f t="shared" si="12"/>
        <v>1730.4</v>
      </c>
      <c r="H33" s="27">
        <v>110</v>
      </c>
      <c r="I33" s="27">
        <f t="shared" si="16"/>
        <v>1848</v>
      </c>
      <c r="J33" s="68">
        <v>105</v>
      </c>
      <c r="K33" s="65">
        <f t="shared" si="13"/>
        <v>1764</v>
      </c>
      <c r="L33" s="81">
        <v>238.45</v>
      </c>
      <c r="M33" s="66">
        <f t="shared" si="14"/>
        <v>4005.96</v>
      </c>
      <c r="N33" s="80">
        <v>110</v>
      </c>
      <c r="O33" s="79">
        <f t="shared" si="15"/>
        <v>1848</v>
      </c>
    </row>
    <row r="34" s="1" customFormat="1" ht="100.8" spans="1:15">
      <c r="A34" s="13">
        <v>3</v>
      </c>
      <c r="B34" s="22" t="s">
        <v>184</v>
      </c>
      <c r="C34" s="23" t="s">
        <v>186</v>
      </c>
      <c r="D34" s="24" t="s">
        <v>49</v>
      </c>
      <c r="E34" s="25">
        <v>31.74</v>
      </c>
      <c r="F34" s="26">
        <v>78</v>
      </c>
      <c r="G34" s="26">
        <f t="shared" si="12"/>
        <v>2475.72</v>
      </c>
      <c r="H34" s="27">
        <v>90</v>
      </c>
      <c r="I34" s="27">
        <f t="shared" si="16"/>
        <v>2856.6</v>
      </c>
      <c r="J34" s="68">
        <v>76</v>
      </c>
      <c r="K34" s="65">
        <f t="shared" si="13"/>
        <v>2412.24</v>
      </c>
      <c r="L34" s="81">
        <v>212.57</v>
      </c>
      <c r="M34" s="66">
        <f t="shared" si="14"/>
        <v>6746.9718</v>
      </c>
      <c r="N34" s="80">
        <v>92</v>
      </c>
      <c r="O34" s="79">
        <f t="shared" si="15"/>
        <v>2920.08</v>
      </c>
    </row>
    <row r="35" s="1" customFormat="1" ht="100.8" spans="1:15">
      <c r="A35" s="13">
        <v>4</v>
      </c>
      <c r="B35" s="22" t="s">
        <v>184</v>
      </c>
      <c r="C35" s="23" t="s">
        <v>187</v>
      </c>
      <c r="D35" s="24" t="s">
        <v>49</v>
      </c>
      <c r="E35" s="25">
        <v>17.79</v>
      </c>
      <c r="F35" s="26">
        <v>36</v>
      </c>
      <c r="G35" s="26">
        <f t="shared" si="12"/>
        <v>640.44</v>
      </c>
      <c r="H35" s="27">
        <v>50</v>
      </c>
      <c r="I35" s="27">
        <f t="shared" si="16"/>
        <v>889.5</v>
      </c>
      <c r="J35" s="68">
        <v>33</v>
      </c>
      <c r="K35" s="65">
        <f t="shared" si="13"/>
        <v>587.07</v>
      </c>
      <c r="L35" s="69">
        <v>168.45</v>
      </c>
      <c r="M35" s="66">
        <f t="shared" si="14"/>
        <v>2996.7255</v>
      </c>
      <c r="N35" s="80">
        <v>45</v>
      </c>
      <c r="O35" s="79">
        <f t="shared" si="15"/>
        <v>800.55</v>
      </c>
    </row>
    <row r="36" s="1" customFormat="1" ht="57.6" spans="1:15">
      <c r="A36" s="13">
        <v>5</v>
      </c>
      <c r="B36" s="22" t="s">
        <v>82</v>
      </c>
      <c r="C36" s="23" t="s">
        <v>188</v>
      </c>
      <c r="D36" s="24" t="s">
        <v>84</v>
      </c>
      <c r="E36" s="25">
        <v>59.6</v>
      </c>
      <c r="F36" s="26">
        <v>17.3288745</v>
      </c>
      <c r="G36" s="26">
        <f t="shared" si="12"/>
        <v>1032.8009202</v>
      </c>
      <c r="H36" s="27">
        <v>12</v>
      </c>
      <c r="I36" s="27">
        <f t="shared" si="16"/>
        <v>715.2</v>
      </c>
      <c r="J36" s="68">
        <v>9.5</v>
      </c>
      <c r="K36" s="65">
        <f t="shared" si="13"/>
        <v>566.2</v>
      </c>
      <c r="L36" s="69">
        <v>32.1</v>
      </c>
      <c r="M36" s="66">
        <f t="shared" si="14"/>
        <v>1913.16</v>
      </c>
      <c r="N36" s="80">
        <v>68</v>
      </c>
      <c r="O36" s="79">
        <f t="shared" si="15"/>
        <v>4052.8</v>
      </c>
    </row>
    <row r="37" s="1" customFormat="1" ht="86.4" spans="1:15">
      <c r="A37" s="13">
        <v>6</v>
      </c>
      <c r="B37" s="22" t="s">
        <v>85</v>
      </c>
      <c r="C37" s="23" t="s">
        <v>189</v>
      </c>
      <c r="D37" s="24" t="s">
        <v>84</v>
      </c>
      <c r="E37" s="25">
        <v>30.23</v>
      </c>
      <c r="F37" s="26">
        <v>14.853321</v>
      </c>
      <c r="G37" s="26">
        <f t="shared" si="12"/>
        <v>449.01589383</v>
      </c>
      <c r="H37" s="27">
        <v>20</v>
      </c>
      <c r="I37" s="27">
        <f t="shared" si="16"/>
        <v>604.6</v>
      </c>
      <c r="J37" s="65">
        <v>35</v>
      </c>
      <c r="K37" s="65">
        <f t="shared" si="13"/>
        <v>1058.05</v>
      </c>
      <c r="L37" s="66">
        <v>19.83</v>
      </c>
      <c r="M37" s="66">
        <f t="shared" si="14"/>
        <v>599.4609</v>
      </c>
      <c r="N37" s="79">
        <v>68</v>
      </c>
      <c r="O37" s="79">
        <f t="shared" si="15"/>
        <v>2055.64</v>
      </c>
    </row>
    <row r="38" s="1" customFormat="1" ht="86.4" spans="1:15">
      <c r="A38" s="13">
        <v>7</v>
      </c>
      <c r="B38" s="22" t="s">
        <v>190</v>
      </c>
      <c r="C38" s="23" t="s">
        <v>191</v>
      </c>
      <c r="D38" s="24" t="s">
        <v>78</v>
      </c>
      <c r="E38" s="25">
        <v>10</v>
      </c>
      <c r="F38" s="26">
        <v>3366.505532</v>
      </c>
      <c r="G38" s="26">
        <f t="shared" si="12"/>
        <v>33665.05532</v>
      </c>
      <c r="H38" s="27">
        <v>750</v>
      </c>
      <c r="I38" s="27">
        <f t="shared" si="16"/>
        <v>7500</v>
      </c>
      <c r="J38" s="28">
        <v>6000</v>
      </c>
      <c r="K38" s="65">
        <f t="shared" si="13"/>
        <v>60000</v>
      </c>
      <c r="L38" s="66">
        <v>9628.53</v>
      </c>
      <c r="M38" s="66">
        <f t="shared" si="14"/>
        <v>96285.3</v>
      </c>
      <c r="N38" s="79">
        <v>420</v>
      </c>
      <c r="O38" s="79">
        <f t="shared" si="15"/>
        <v>4200</v>
      </c>
    </row>
    <row r="39" s="1" customFormat="1" ht="19.2" spans="1:15">
      <c r="A39" s="29" t="s">
        <v>89</v>
      </c>
      <c r="B39" s="30"/>
      <c r="C39" s="31"/>
      <c r="D39" s="13" t="s">
        <v>139</v>
      </c>
      <c r="E39" s="25"/>
      <c r="F39" s="26"/>
      <c r="G39" s="26">
        <f t="shared" ref="G39:K39" si="17">SUM(G32:G38)</f>
        <v>67346.80813403</v>
      </c>
      <c r="H39" s="27"/>
      <c r="I39" s="27">
        <f t="shared" si="17"/>
        <v>24478.9</v>
      </c>
      <c r="J39" s="65"/>
      <c r="K39" s="65">
        <f t="shared" si="17"/>
        <v>92007.56</v>
      </c>
      <c r="L39" s="66"/>
      <c r="M39" s="66">
        <f>SUM(M32:M38)</f>
        <v>157410.0282</v>
      </c>
      <c r="N39" s="79"/>
      <c r="O39" s="79">
        <f>SUM(O32:O38)</f>
        <v>32713.07</v>
      </c>
    </row>
    <row r="40" ht="28" customHeight="1" spans="1:15">
      <c r="A40" s="35" t="s">
        <v>138</v>
      </c>
      <c r="B40" s="36"/>
      <c r="C40" s="36"/>
      <c r="D40" s="37" t="s">
        <v>139</v>
      </c>
      <c r="E40" s="38"/>
      <c r="F40" s="39"/>
      <c r="G40" s="40">
        <f t="shared" ref="G40:K40" si="18">G18+G30+G39</f>
        <v>300413.325184188</v>
      </c>
      <c r="H40" s="27"/>
      <c r="I40" s="27">
        <f t="shared" si="18"/>
        <v>265403.5694</v>
      </c>
      <c r="J40" s="68"/>
      <c r="K40" s="68">
        <f>K18+K30+K39</f>
        <v>336110.1366</v>
      </c>
      <c r="L40" s="69"/>
      <c r="M40" s="69">
        <f>M18+M30+M39</f>
        <v>486272.7577</v>
      </c>
      <c r="N40" s="80"/>
      <c r="O40" s="80">
        <f>O18+O30+O39</f>
        <v>323728.32</v>
      </c>
    </row>
  </sheetData>
  <mergeCells count="19">
    <mergeCell ref="H1:I1"/>
    <mergeCell ref="J1:K1"/>
    <mergeCell ref="L1:M1"/>
    <mergeCell ref="N1:O1"/>
    <mergeCell ref="A18:C18"/>
    <mergeCell ref="A30:C30"/>
    <mergeCell ref="A39:C39"/>
    <mergeCell ref="A40:C40"/>
    <mergeCell ref="A2:A3"/>
    <mergeCell ref="B2:B3"/>
    <mergeCell ref="C2:C3"/>
    <mergeCell ref="D2:D3"/>
    <mergeCell ref="E2:E3"/>
    <mergeCell ref="F2:F3"/>
    <mergeCell ref="G2:G3"/>
    <mergeCell ref="I2:I3"/>
    <mergeCell ref="K2:K3"/>
    <mergeCell ref="M2:M3"/>
    <mergeCell ref="O2:O3"/>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pane ySplit="3" topLeftCell="A4" activePane="bottomLeft" state="frozen"/>
      <selection/>
      <selection pane="bottomLeft" activeCell="M4" sqref="M4"/>
    </sheetView>
  </sheetViews>
  <sheetFormatPr defaultColWidth="9" defaultRowHeight="14.4"/>
  <cols>
    <col min="1" max="1" width="4.5" customWidth="1"/>
    <col min="2" max="2" width="11" customWidth="1"/>
    <col min="3" max="3" width="21.75" customWidth="1"/>
    <col min="4" max="4" width="5.75" customWidth="1"/>
    <col min="5" max="5" width="9.25"/>
    <col min="6" max="6" width="9.25" style="3"/>
    <col min="7" max="7" width="10.1296296296296" style="3"/>
    <col min="8" max="8" width="8.62962962962963" style="4" customWidth="1"/>
    <col min="9" max="9" width="9.5" style="4" hidden="1" customWidth="1"/>
    <col min="10" max="10" width="10.1296296296296" style="4" customWidth="1"/>
    <col min="11" max="11" width="8.62962962962963" style="5" customWidth="1"/>
    <col min="12" max="12" width="10.1296296296296" style="5" customWidth="1"/>
    <col min="13" max="13" width="8.62962962962963" style="6" customWidth="1"/>
    <col min="14" max="14" width="10.1296296296296" style="6" customWidth="1"/>
    <col min="15" max="15" width="8.62962962962963" style="7" customWidth="1"/>
    <col min="16" max="16" width="10.1296296296296" style="7" customWidth="1"/>
    <col min="17" max="17" width="8.62962962962963" style="8" customWidth="1"/>
    <col min="18" max="18" width="10.1296296296296" style="8"/>
  </cols>
  <sheetData>
    <row r="1" ht="42" customHeight="1" spans="1:18">
      <c r="A1" s="112" t="s">
        <v>23</v>
      </c>
      <c r="B1" s="112"/>
      <c r="C1" s="112"/>
      <c r="D1" s="112"/>
      <c r="E1" s="112"/>
      <c r="F1" s="113"/>
      <c r="G1" s="113"/>
      <c r="H1" s="114" t="s">
        <v>24</v>
      </c>
      <c r="I1" s="114"/>
      <c r="J1" s="114"/>
      <c r="K1" s="137" t="s">
        <v>25</v>
      </c>
      <c r="L1" s="137"/>
      <c r="M1" s="138" t="s">
        <v>26</v>
      </c>
      <c r="N1" s="138"/>
      <c r="O1" s="139" t="s">
        <v>192</v>
      </c>
      <c r="P1" s="139"/>
      <c r="Q1" s="169" t="s">
        <v>27</v>
      </c>
      <c r="R1" s="169"/>
    </row>
    <row r="2" ht="26" customHeight="1" spans="1:18">
      <c r="A2" s="115" t="s">
        <v>1</v>
      </c>
      <c r="B2" s="116" t="s">
        <v>2</v>
      </c>
      <c r="C2" s="116" t="s">
        <v>28</v>
      </c>
      <c r="D2" s="115" t="s">
        <v>29</v>
      </c>
      <c r="E2" s="117" t="s">
        <v>30</v>
      </c>
      <c r="F2" s="16" t="s">
        <v>31</v>
      </c>
      <c r="G2" s="16" t="s">
        <v>32</v>
      </c>
      <c r="H2" s="118" t="s">
        <v>31</v>
      </c>
      <c r="I2" s="118"/>
      <c r="J2" s="140" t="s">
        <v>32</v>
      </c>
      <c r="K2" s="141" t="s">
        <v>31</v>
      </c>
      <c r="L2" s="142" t="s">
        <v>32</v>
      </c>
      <c r="M2" s="143" t="s">
        <v>31</v>
      </c>
      <c r="N2" s="144" t="s">
        <v>32</v>
      </c>
      <c r="O2" s="145" t="s">
        <v>31</v>
      </c>
      <c r="P2" s="146" t="s">
        <v>32</v>
      </c>
      <c r="Q2" s="170" t="s">
        <v>31</v>
      </c>
      <c r="R2" s="171" t="s">
        <v>32</v>
      </c>
    </row>
    <row r="3" ht="21" customHeight="1" spans="1:18">
      <c r="A3" s="119"/>
      <c r="B3" s="119"/>
      <c r="C3" s="119"/>
      <c r="D3" s="119"/>
      <c r="E3" s="120"/>
      <c r="F3" s="18"/>
      <c r="G3" s="18"/>
      <c r="H3" s="118"/>
      <c r="I3" s="118" t="s">
        <v>193</v>
      </c>
      <c r="J3" s="147"/>
      <c r="K3" s="141"/>
      <c r="L3" s="148"/>
      <c r="M3" s="143"/>
      <c r="N3" s="149"/>
      <c r="O3" s="145"/>
      <c r="P3" s="150"/>
      <c r="Q3" s="170"/>
      <c r="R3" s="172"/>
    </row>
    <row r="4" ht="36" customHeight="1" spans="1:18">
      <c r="A4" s="121">
        <v>1</v>
      </c>
      <c r="B4" s="122" t="s">
        <v>33</v>
      </c>
      <c r="C4" s="122" t="s">
        <v>34</v>
      </c>
      <c r="D4" s="121" t="s">
        <v>35</v>
      </c>
      <c r="E4" s="123">
        <f>1400</f>
        <v>1400</v>
      </c>
      <c r="F4" s="124"/>
      <c r="G4" s="124"/>
      <c r="H4" s="125">
        <v>0</v>
      </c>
      <c r="I4" s="125">
        <v>0</v>
      </c>
      <c r="J4" s="151">
        <f t="shared" ref="J4:J12" si="0">E4*H4</f>
        <v>0</v>
      </c>
      <c r="K4" s="152"/>
      <c r="L4" s="153">
        <f>E4*K4</f>
        <v>0</v>
      </c>
      <c r="M4" s="154"/>
      <c r="N4" s="155">
        <f>M4*E4</f>
        <v>0</v>
      </c>
      <c r="O4" s="156"/>
      <c r="P4" s="157">
        <f>O4*E4</f>
        <v>0</v>
      </c>
      <c r="Q4" s="173"/>
      <c r="R4" s="174">
        <f>Q4*E4</f>
        <v>0</v>
      </c>
    </row>
    <row r="5" ht="31" customHeight="1" spans="1:18">
      <c r="A5" s="121">
        <v>2</v>
      </c>
      <c r="B5" s="122" t="s">
        <v>36</v>
      </c>
      <c r="C5" s="122" t="s">
        <v>37</v>
      </c>
      <c r="D5" s="121" t="s">
        <v>35</v>
      </c>
      <c r="E5" s="123">
        <v>1400</v>
      </c>
      <c r="F5" s="124"/>
      <c r="G5" s="124"/>
      <c r="H5" s="125">
        <v>0</v>
      </c>
      <c r="I5" s="125">
        <v>0</v>
      </c>
      <c r="J5" s="151">
        <f t="shared" si="0"/>
        <v>0</v>
      </c>
      <c r="K5" s="152"/>
      <c r="L5" s="153">
        <f>E5*K5</f>
        <v>0</v>
      </c>
      <c r="M5" s="154"/>
      <c r="N5" s="155">
        <f t="shared" ref="N5:N13" si="1">M5*E5</f>
        <v>0</v>
      </c>
      <c r="O5" s="156"/>
      <c r="P5" s="157">
        <f t="shared" ref="P5:P12" si="2">O5*E5</f>
        <v>0</v>
      </c>
      <c r="Q5" s="173"/>
      <c r="R5" s="174">
        <f t="shared" ref="R5:R12" si="3">Q5*E5</f>
        <v>0</v>
      </c>
    </row>
    <row r="6" ht="36" customHeight="1" spans="1:18">
      <c r="A6" s="121">
        <v>3</v>
      </c>
      <c r="B6" s="126" t="s">
        <v>38</v>
      </c>
      <c r="C6" s="126" t="s">
        <v>39</v>
      </c>
      <c r="D6" s="121" t="s">
        <v>40</v>
      </c>
      <c r="E6" s="123">
        <v>1</v>
      </c>
      <c r="F6" s="124"/>
      <c r="G6" s="124"/>
      <c r="H6" s="125">
        <v>0</v>
      </c>
      <c r="I6" s="125">
        <v>0</v>
      </c>
      <c r="J6" s="151">
        <f t="shared" si="0"/>
        <v>0</v>
      </c>
      <c r="K6" s="152"/>
      <c r="L6" s="153">
        <f t="shared" ref="L6:L12" si="4">E6*K6</f>
        <v>0</v>
      </c>
      <c r="M6" s="154"/>
      <c r="N6" s="155">
        <f t="shared" si="1"/>
        <v>0</v>
      </c>
      <c r="O6" s="156"/>
      <c r="P6" s="157">
        <f t="shared" si="2"/>
        <v>0</v>
      </c>
      <c r="Q6" s="173"/>
      <c r="R6" s="174">
        <f t="shared" si="3"/>
        <v>0</v>
      </c>
    </row>
    <row r="7" ht="36" customHeight="1" spans="1:18">
      <c r="A7" s="121">
        <v>4</v>
      </c>
      <c r="B7" s="122" t="s">
        <v>41</v>
      </c>
      <c r="C7" s="122" t="s">
        <v>42</v>
      </c>
      <c r="D7" s="121" t="s">
        <v>35</v>
      </c>
      <c r="E7" s="123">
        <f>1400</f>
        <v>1400</v>
      </c>
      <c r="F7" s="124">
        <v>69</v>
      </c>
      <c r="G7" s="124">
        <f>F7*E7</f>
        <v>96600</v>
      </c>
      <c r="H7" s="125">
        <v>75</v>
      </c>
      <c r="I7" s="125">
        <v>51.2</v>
      </c>
      <c r="J7" s="151">
        <f t="shared" si="0"/>
        <v>105000</v>
      </c>
      <c r="K7" s="158">
        <v>79.89</v>
      </c>
      <c r="L7" s="153">
        <f t="shared" si="4"/>
        <v>111846</v>
      </c>
      <c r="M7" s="159">
        <v>68.55</v>
      </c>
      <c r="N7" s="155">
        <f t="shared" si="1"/>
        <v>95970</v>
      </c>
      <c r="O7" s="160">
        <v>98</v>
      </c>
      <c r="P7" s="157">
        <f t="shared" si="2"/>
        <v>137200</v>
      </c>
      <c r="Q7" s="175">
        <v>62</v>
      </c>
      <c r="R7" s="174">
        <f t="shared" si="3"/>
        <v>86800</v>
      </c>
    </row>
    <row r="8" ht="40" customHeight="1" spans="1:18">
      <c r="A8" s="121">
        <v>5</v>
      </c>
      <c r="B8" s="122" t="s">
        <v>43</v>
      </c>
      <c r="C8" s="122" t="s">
        <v>44</v>
      </c>
      <c r="D8" s="121" t="s">
        <v>35</v>
      </c>
      <c r="E8" s="123">
        <f>1400</f>
        <v>1400</v>
      </c>
      <c r="F8" s="124">
        <v>157</v>
      </c>
      <c r="G8" s="124">
        <f>F8*E8</f>
        <v>219800</v>
      </c>
      <c r="H8" s="125">
        <v>177</v>
      </c>
      <c r="I8" s="125">
        <v>90</v>
      </c>
      <c r="J8" s="151">
        <f t="shared" si="0"/>
        <v>247800</v>
      </c>
      <c r="K8" s="158">
        <v>162</v>
      </c>
      <c r="L8" s="153">
        <f t="shared" si="4"/>
        <v>226800</v>
      </c>
      <c r="M8" s="159">
        <v>175.42</v>
      </c>
      <c r="N8" s="155">
        <f t="shared" si="1"/>
        <v>245588</v>
      </c>
      <c r="O8" s="160">
        <v>60</v>
      </c>
      <c r="P8" s="157">
        <f t="shared" si="2"/>
        <v>84000</v>
      </c>
      <c r="Q8" s="175">
        <v>142</v>
      </c>
      <c r="R8" s="174">
        <f t="shared" si="3"/>
        <v>198800</v>
      </c>
    </row>
    <row r="9" ht="40" customHeight="1" spans="1:18">
      <c r="A9" s="121">
        <v>6</v>
      </c>
      <c r="B9" s="122" t="s">
        <v>45</v>
      </c>
      <c r="C9" s="122" t="s">
        <v>46</v>
      </c>
      <c r="D9" s="121" t="s">
        <v>35</v>
      </c>
      <c r="E9" s="123">
        <v>36.02</v>
      </c>
      <c r="F9" s="124">
        <v>310</v>
      </c>
      <c r="G9" s="124">
        <f>F9*E9</f>
        <v>11166.2</v>
      </c>
      <c r="H9" s="127">
        <v>420</v>
      </c>
      <c r="I9" s="125">
        <v>300</v>
      </c>
      <c r="J9" s="151">
        <f t="shared" si="0"/>
        <v>15128.4</v>
      </c>
      <c r="K9" s="161">
        <v>231</v>
      </c>
      <c r="L9" s="153">
        <f t="shared" si="4"/>
        <v>8320.62</v>
      </c>
      <c r="M9" s="127">
        <v>377.24</v>
      </c>
      <c r="N9" s="155">
        <f t="shared" si="1"/>
        <v>13588.1848</v>
      </c>
      <c r="O9" s="160">
        <v>60</v>
      </c>
      <c r="P9" s="157">
        <f t="shared" si="2"/>
        <v>2161.2</v>
      </c>
      <c r="Q9" s="175">
        <v>300</v>
      </c>
      <c r="R9" s="174">
        <f t="shared" si="3"/>
        <v>10806</v>
      </c>
    </row>
    <row r="10" ht="53" customHeight="1" spans="1:18">
      <c r="A10" s="121">
        <v>7</v>
      </c>
      <c r="B10" s="122" t="s">
        <v>47</v>
      </c>
      <c r="C10" s="122" t="s">
        <v>48</v>
      </c>
      <c r="D10" s="121" t="s">
        <v>49</v>
      </c>
      <c r="E10" s="123">
        <v>67.4</v>
      </c>
      <c r="F10" s="124">
        <v>165</v>
      </c>
      <c r="G10" s="124">
        <f>F10*E10</f>
        <v>11121</v>
      </c>
      <c r="H10" s="125">
        <v>150</v>
      </c>
      <c r="I10" s="125">
        <v>70</v>
      </c>
      <c r="J10" s="151">
        <f t="shared" si="0"/>
        <v>10110</v>
      </c>
      <c r="K10" s="161">
        <v>55.5</v>
      </c>
      <c r="L10" s="153">
        <f t="shared" si="4"/>
        <v>3740.7</v>
      </c>
      <c r="M10" s="159">
        <v>96.28</v>
      </c>
      <c r="N10" s="155">
        <f t="shared" si="1"/>
        <v>6489.272</v>
      </c>
      <c r="O10" s="160">
        <v>60</v>
      </c>
      <c r="P10" s="157">
        <f t="shared" si="2"/>
        <v>4044</v>
      </c>
      <c r="Q10" s="127">
        <v>196</v>
      </c>
      <c r="R10" s="174">
        <f t="shared" si="3"/>
        <v>13210.4</v>
      </c>
    </row>
    <row r="11" ht="53" customHeight="1" spans="1:18">
      <c r="A11" s="121">
        <v>8</v>
      </c>
      <c r="B11" s="122" t="s">
        <v>50</v>
      </c>
      <c r="C11" s="122" t="s">
        <v>51</v>
      </c>
      <c r="D11" s="121" t="s">
        <v>35</v>
      </c>
      <c r="E11" s="123">
        <v>425</v>
      </c>
      <c r="F11" s="124">
        <v>150</v>
      </c>
      <c r="G11" s="124">
        <f>F11*E11</f>
        <v>63750</v>
      </c>
      <c r="H11" s="127">
        <v>225</v>
      </c>
      <c r="I11" s="125">
        <v>140</v>
      </c>
      <c r="J11" s="151">
        <f t="shared" si="0"/>
        <v>95625</v>
      </c>
      <c r="K11" s="162">
        <v>130</v>
      </c>
      <c r="L11" s="153">
        <f t="shared" si="4"/>
        <v>55250</v>
      </c>
      <c r="M11" s="159">
        <v>178.28</v>
      </c>
      <c r="N11" s="155">
        <f t="shared" si="1"/>
        <v>75769</v>
      </c>
      <c r="O11" s="160"/>
      <c r="P11" s="157">
        <f t="shared" si="2"/>
        <v>0</v>
      </c>
      <c r="Q11" s="127">
        <v>180</v>
      </c>
      <c r="R11" s="174">
        <f t="shared" si="3"/>
        <v>76500</v>
      </c>
    </row>
    <row r="12" ht="53" customHeight="1" spans="1:18">
      <c r="A12" s="121">
        <v>9</v>
      </c>
      <c r="B12" s="122" t="s">
        <v>52</v>
      </c>
      <c r="C12" s="128" t="s">
        <v>53</v>
      </c>
      <c r="D12" s="121" t="s">
        <v>40</v>
      </c>
      <c r="E12" s="123">
        <v>1</v>
      </c>
      <c r="F12" s="124"/>
      <c r="G12" s="124"/>
      <c r="H12" s="125">
        <v>14000</v>
      </c>
      <c r="I12" s="125">
        <v>0</v>
      </c>
      <c r="J12" s="151">
        <f t="shared" si="0"/>
        <v>14000</v>
      </c>
      <c r="K12" s="158"/>
      <c r="L12" s="153">
        <f t="shared" si="4"/>
        <v>0</v>
      </c>
      <c r="M12" s="159"/>
      <c r="N12" s="155">
        <f t="shared" si="1"/>
        <v>0</v>
      </c>
      <c r="O12" s="160"/>
      <c r="P12" s="157">
        <f t="shared" si="2"/>
        <v>0</v>
      </c>
      <c r="Q12" s="175"/>
      <c r="R12" s="174">
        <f t="shared" si="3"/>
        <v>0</v>
      </c>
    </row>
    <row r="13" ht="36" customHeight="1" spans="1:18">
      <c r="A13" s="129" t="s">
        <v>15</v>
      </c>
      <c r="B13" s="130"/>
      <c r="C13" s="130"/>
      <c r="D13" s="131"/>
      <c r="E13" s="24"/>
      <c r="F13" s="132"/>
      <c r="G13" s="124">
        <f>SUM(G4:G12)</f>
        <v>402437.2</v>
      </c>
      <c r="H13" s="133"/>
      <c r="I13" s="133"/>
      <c r="J13" s="151">
        <f>SUM(J4:J12)</f>
        <v>487663.4</v>
      </c>
      <c r="K13" s="163"/>
      <c r="L13" s="153">
        <f>SUM(L4:L12)</f>
        <v>405957.32</v>
      </c>
      <c r="M13" s="164"/>
      <c r="N13" s="155">
        <f>SUM(N4:N12)</f>
        <v>437404.4568</v>
      </c>
      <c r="O13" s="165"/>
      <c r="P13" s="157">
        <f>SUM(P4:P12)</f>
        <v>227405.2</v>
      </c>
      <c r="Q13" s="176"/>
      <c r="R13" s="174">
        <f>SUM(R4:R12)</f>
        <v>386116.4</v>
      </c>
    </row>
    <row r="14" ht="24" customHeight="1" spans="1:18">
      <c r="A14" s="134" t="s">
        <v>194</v>
      </c>
      <c r="B14" s="134"/>
      <c r="C14" s="134"/>
      <c r="D14" s="134"/>
      <c r="E14" s="134"/>
      <c r="F14" s="135"/>
      <c r="G14" s="135"/>
      <c r="H14" s="136"/>
      <c r="I14" s="136"/>
      <c r="J14" s="136"/>
      <c r="K14" s="166"/>
      <c r="L14" s="166"/>
      <c r="M14" s="167"/>
      <c r="N14" s="167"/>
      <c r="O14" s="168"/>
      <c r="P14" s="168"/>
      <c r="Q14" s="177"/>
      <c r="R14" s="177"/>
    </row>
  </sheetData>
  <mergeCells count="20">
    <mergeCell ref="F1:G1"/>
    <mergeCell ref="H1:J1"/>
    <mergeCell ref="K1:L1"/>
    <mergeCell ref="M1:N1"/>
    <mergeCell ref="O1:P1"/>
    <mergeCell ref="Q1:R1"/>
    <mergeCell ref="H2:I2"/>
    <mergeCell ref="A13:B13"/>
    <mergeCell ref="A14:K14"/>
    <mergeCell ref="A2:A3"/>
    <mergeCell ref="B2:B3"/>
    <mergeCell ref="D2:D3"/>
    <mergeCell ref="E2:E3"/>
    <mergeCell ref="F2:F3"/>
    <mergeCell ref="G2:G3"/>
    <mergeCell ref="J2:J3"/>
    <mergeCell ref="L2:L3"/>
    <mergeCell ref="N2:N3"/>
    <mergeCell ref="P2:P3"/>
    <mergeCell ref="R2:R3"/>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2"/>
  <sheetViews>
    <sheetView workbookViewId="0">
      <pane ySplit="3" topLeftCell="A49" activePane="bottomLeft" state="frozen"/>
      <selection/>
      <selection pane="bottomLeft" activeCell="F5" sqref="F5:F50"/>
    </sheetView>
  </sheetViews>
  <sheetFormatPr defaultColWidth="9" defaultRowHeight="14.4"/>
  <cols>
    <col min="1" max="1" width="7.75" style="83" customWidth="1"/>
    <col min="3" max="3" width="24.1296296296296" customWidth="1"/>
    <col min="6" max="6" width="9" style="3"/>
    <col min="7" max="7" width="10.3796296296296" style="3"/>
    <col min="8" max="8" width="9.37962962962963" style="4" customWidth="1"/>
    <col min="9" max="9" width="10.5" style="4" hidden="1" customWidth="1"/>
    <col min="10" max="10" width="11.1296296296296" style="4" customWidth="1"/>
    <col min="11" max="11" width="9.37962962962963" style="5" customWidth="1"/>
    <col min="12" max="12" width="11.1296296296296" style="5" customWidth="1"/>
    <col min="13" max="13" width="9.37962962962963" style="6" customWidth="1"/>
    <col min="14" max="14" width="11.1296296296296" style="6" customWidth="1"/>
    <col min="15" max="15" width="9.37962962962963" style="7" hidden="1" customWidth="1"/>
    <col min="16" max="16" width="11.1296296296296" style="7" hidden="1" customWidth="1"/>
    <col min="17" max="17" width="9.37962962962963" style="8"/>
    <col min="18" max="18" width="11.1296296296296" style="8" customWidth="1"/>
  </cols>
  <sheetData>
    <row r="1" s="82" customFormat="1" ht="20.4" spans="1:18">
      <c r="A1" s="84" t="s">
        <v>54</v>
      </c>
      <c r="B1" s="84"/>
      <c r="C1" s="84"/>
      <c r="D1" s="84"/>
      <c r="E1" s="84"/>
      <c r="F1" s="85"/>
      <c r="G1" s="85"/>
      <c r="H1" s="86" t="s">
        <v>24</v>
      </c>
      <c r="I1" s="93"/>
      <c r="J1" s="94"/>
      <c r="K1" s="95" t="s">
        <v>25</v>
      </c>
      <c r="L1" s="96"/>
      <c r="M1" s="97" t="s">
        <v>26</v>
      </c>
      <c r="N1" s="98"/>
      <c r="O1" s="99" t="s">
        <v>192</v>
      </c>
      <c r="P1" s="100"/>
      <c r="Q1" s="107" t="s">
        <v>27</v>
      </c>
      <c r="R1" s="108"/>
    </row>
    <row r="2" ht="36" spans="1:18">
      <c r="A2" s="37" t="s">
        <v>1</v>
      </c>
      <c r="B2" s="87" t="s">
        <v>2</v>
      </c>
      <c r="C2" s="87" t="s">
        <v>28</v>
      </c>
      <c r="D2" s="87" t="s">
        <v>29</v>
      </c>
      <c r="E2" s="88" t="s">
        <v>30</v>
      </c>
      <c r="F2" s="16" t="s">
        <v>31</v>
      </c>
      <c r="G2" s="16" t="s">
        <v>32</v>
      </c>
      <c r="H2" s="89" t="s">
        <v>31</v>
      </c>
      <c r="I2" s="89"/>
      <c r="J2" s="89" t="s">
        <v>32</v>
      </c>
      <c r="K2" s="101" t="s">
        <v>31</v>
      </c>
      <c r="L2" s="101" t="s">
        <v>32</v>
      </c>
      <c r="M2" s="102" t="s">
        <v>31</v>
      </c>
      <c r="N2" s="102" t="s">
        <v>32</v>
      </c>
      <c r="O2" s="103" t="s">
        <v>31</v>
      </c>
      <c r="P2" s="103" t="s">
        <v>32</v>
      </c>
      <c r="Q2" s="109" t="s">
        <v>31</v>
      </c>
      <c r="R2" s="109" t="s">
        <v>32</v>
      </c>
    </row>
    <row r="3" ht="24" spans="1:18">
      <c r="A3" s="37"/>
      <c r="B3" s="87"/>
      <c r="C3" s="87"/>
      <c r="D3" s="87"/>
      <c r="E3" s="88"/>
      <c r="F3" s="18"/>
      <c r="G3" s="18"/>
      <c r="H3" s="89"/>
      <c r="I3" s="89" t="s">
        <v>193</v>
      </c>
      <c r="J3" s="89"/>
      <c r="K3" s="101"/>
      <c r="L3" s="101"/>
      <c r="M3" s="102"/>
      <c r="N3" s="102"/>
      <c r="O3" s="103"/>
      <c r="P3" s="103"/>
      <c r="Q3" s="109"/>
      <c r="R3" s="109"/>
    </row>
    <row r="4" ht="26" customHeight="1" spans="1:18">
      <c r="A4" s="37" t="s">
        <v>55</v>
      </c>
      <c r="B4" s="90" t="s">
        <v>56</v>
      </c>
      <c r="C4" s="90"/>
      <c r="D4" s="90"/>
      <c r="E4" s="90"/>
      <c r="F4" s="91"/>
      <c r="G4" s="91"/>
      <c r="H4" s="92"/>
      <c r="I4" s="92"/>
      <c r="J4" s="92"/>
      <c r="K4" s="104"/>
      <c r="L4" s="104"/>
      <c r="M4" s="105"/>
      <c r="N4" s="105"/>
      <c r="O4" s="106"/>
      <c r="P4" s="106"/>
      <c r="Q4" s="110"/>
      <c r="R4" s="110"/>
    </row>
    <row r="5" ht="115.2" spans="1:18">
      <c r="A5" s="37">
        <v>1</v>
      </c>
      <c r="B5" s="90" t="s">
        <v>57</v>
      </c>
      <c r="C5" s="90" t="s">
        <v>58</v>
      </c>
      <c r="D5" s="37" t="s">
        <v>59</v>
      </c>
      <c r="E5" s="38">
        <v>1</v>
      </c>
      <c r="F5" s="40">
        <v>6706</v>
      </c>
      <c r="G5" s="39">
        <f>F5*E5</f>
        <v>6706</v>
      </c>
      <c r="H5" s="81">
        <v>5600</v>
      </c>
      <c r="I5" s="34">
        <v>4500</v>
      </c>
      <c r="J5" s="34">
        <f t="shared" ref="J5:J21" si="0">E5*H5</f>
        <v>5600</v>
      </c>
      <c r="K5" s="81">
        <v>5800</v>
      </c>
      <c r="L5" s="68">
        <f>K5*E5</f>
        <v>5800</v>
      </c>
      <c r="M5" s="69">
        <v>3896.27</v>
      </c>
      <c r="N5" s="69">
        <f>M5*E5</f>
        <v>3896.27</v>
      </c>
      <c r="O5" s="70"/>
      <c r="P5" s="70">
        <f>O5*E5</f>
        <v>0</v>
      </c>
      <c r="Q5" s="111">
        <v>741</v>
      </c>
      <c r="R5" s="80">
        <f>E5*Q5</f>
        <v>741</v>
      </c>
    </row>
    <row r="6" ht="129.6" spans="1:18">
      <c r="A6" s="37">
        <v>2</v>
      </c>
      <c r="B6" s="90" t="s">
        <v>60</v>
      </c>
      <c r="C6" s="90" t="s">
        <v>61</v>
      </c>
      <c r="D6" s="37" t="s">
        <v>49</v>
      </c>
      <c r="E6" s="38">
        <v>10</v>
      </c>
      <c r="F6" s="40">
        <f>73.41*1.4</f>
        <v>102.774</v>
      </c>
      <c r="G6" s="39">
        <f t="shared" ref="G6:G50" si="1">F6*E6</f>
        <v>1027.74</v>
      </c>
      <c r="H6" s="34">
        <v>95.5</v>
      </c>
      <c r="I6" s="34">
        <v>75</v>
      </c>
      <c r="J6" s="34">
        <f t="shared" si="0"/>
        <v>955</v>
      </c>
      <c r="K6" s="81">
        <v>145</v>
      </c>
      <c r="L6" s="68">
        <f t="shared" ref="L6:L50" si="2">K6*E6</f>
        <v>1450</v>
      </c>
      <c r="M6" s="81">
        <v>125.56</v>
      </c>
      <c r="N6" s="69">
        <f t="shared" ref="N6:N50" si="3">M6*E6</f>
        <v>1255.6</v>
      </c>
      <c r="O6" s="70"/>
      <c r="P6" s="70">
        <f t="shared" ref="P6:P50" si="4">O6*E6</f>
        <v>0</v>
      </c>
      <c r="Q6" s="111">
        <v>16.3</v>
      </c>
      <c r="R6" s="80">
        <f t="shared" ref="R6:R21" si="5">E6*Q6</f>
        <v>163</v>
      </c>
    </row>
    <row r="7" ht="115.2" spans="1:18">
      <c r="A7" s="37">
        <v>3</v>
      </c>
      <c r="B7" s="90" t="s">
        <v>60</v>
      </c>
      <c r="C7" s="90" t="s">
        <v>62</v>
      </c>
      <c r="D7" s="37" t="s">
        <v>49</v>
      </c>
      <c r="E7" s="38">
        <v>43.39</v>
      </c>
      <c r="F7" s="40">
        <f>17.62*1.4</f>
        <v>24.668</v>
      </c>
      <c r="G7" s="39">
        <f t="shared" si="1"/>
        <v>1070.34452</v>
      </c>
      <c r="H7" s="34">
        <v>38.35</v>
      </c>
      <c r="I7" s="34">
        <v>25.66</v>
      </c>
      <c r="J7" s="34">
        <f t="shared" si="0"/>
        <v>1664.0065</v>
      </c>
      <c r="K7" s="68">
        <v>42</v>
      </c>
      <c r="L7" s="68">
        <f t="shared" si="2"/>
        <v>1822.38</v>
      </c>
      <c r="M7" s="69">
        <v>29.65</v>
      </c>
      <c r="N7" s="69">
        <f t="shared" si="3"/>
        <v>1286.5135</v>
      </c>
      <c r="O7" s="70"/>
      <c r="P7" s="70">
        <f t="shared" si="4"/>
        <v>0</v>
      </c>
      <c r="Q7" s="111">
        <v>8.72</v>
      </c>
      <c r="R7" s="80">
        <f t="shared" si="5"/>
        <v>378.3608</v>
      </c>
    </row>
    <row r="8" ht="115.2" spans="1:18">
      <c r="A8" s="37">
        <v>4</v>
      </c>
      <c r="B8" s="90" t="s">
        <v>60</v>
      </c>
      <c r="C8" s="90" t="s">
        <v>63</v>
      </c>
      <c r="D8" s="37" t="s">
        <v>49</v>
      </c>
      <c r="E8" s="38">
        <v>554.34</v>
      </c>
      <c r="F8" s="40">
        <v>19.8</v>
      </c>
      <c r="G8" s="39">
        <f t="shared" si="1"/>
        <v>10975.932</v>
      </c>
      <c r="H8" s="34">
        <v>23.55</v>
      </c>
      <c r="I8" s="34">
        <v>13.55</v>
      </c>
      <c r="J8" s="34">
        <f t="shared" si="0"/>
        <v>13054.707</v>
      </c>
      <c r="K8" s="68">
        <v>34</v>
      </c>
      <c r="L8" s="68">
        <f t="shared" si="2"/>
        <v>18847.56</v>
      </c>
      <c r="M8" s="69">
        <v>24.47</v>
      </c>
      <c r="N8" s="69">
        <f t="shared" si="3"/>
        <v>13564.6998</v>
      </c>
      <c r="O8" s="70"/>
      <c r="P8" s="70">
        <f t="shared" si="4"/>
        <v>0</v>
      </c>
      <c r="Q8" s="111">
        <v>6.54</v>
      </c>
      <c r="R8" s="80">
        <f t="shared" si="5"/>
        <v>3625.3836</v>
      </c>
    </row>
    <row r="9" ht="115.2" spans="1:18">
      <c r="A9" s="37">
        <v>5</v>
      </c>
      <c r="B9" s="90" t="s">
        <v>60</v>
      </c>
      <c r="C9" s="90" t="s">
        <v>64</v>
      </c>
      <c r="D9" s="37" t="s">
        <v>49</v>
      </c>
      <c r="E9" s="38">
        <v>32.54</v>
      </c>
      <c r="F9" s="40">
        <v>16.2</v>
      </c>
      <c r="G9" s="39">
        <f t="shared" si="1"/>
        <v>527.148</v>
      </c>
      <c r="H9" s="34">
        <v>18.65</v>
      </c>
      <c r="I9" s="34">
        <v>11.55</v>
      </c>
      <c r="J9" s="34">
        <f t="shared" si="0"/>
        <v>606.871</v>
      </c>
      <c r="K9" s="68">
        <v>21</v>
      </c>
      <c r="L9" s="68">
        <f t="shared" si="2"/>
        <v>683.34</v>
      </c>
      <c r="M9" s="69">
        <v>29.14</v>
      </c>
      <c r="N9" s="69">
        <f t="shared" si="3"/>
        <v>948.2156</v>
      </c>
      <c r="O9" s="70"/>
      <c r="P9" s="70">
        <f t="shared" si="4"/>
        <v>0</v>
      </c>
      <c r="Q9" s="111">
        <v>6</v>
      </c>
      <c r="R9" s="80">
        <f t="shared" si="5"/>
        <v>195.24</v>
      </c>
    </row>
    <row r="10" ht="72" spans="1:18">
      <c r="A10" s="37">
        <v>6</v>
      </c>
      <c r="B10" s="90" t="s">
        <v>65</v>
      </c>
      <c r="C10" s="90" t="s">
        <v>66</v>
      </c>
      <c r="D10" s="37" t="s">
        <v>49</v>
      </c>
      <c r="E10" s="38">
        <v>10</v>
      </c>
      <c r="F10" s="40">
        <v>37</v>
      </c>
      <c r="G10" s="39">
        <f t="shared" si="1"/>
        <v>370</v>
      </c>
      <c r="H10" s="34">
        <v>37</v>
      </c>
      <c r="I10" s="34">
        <v>23</v>
      </c>
      <c r="J10" s="34">
        <f t="shared" si="0"/>
        <v>370</v>
      </c>
      <c r="K10" s="68">
        <v>68</v>
      </c>
      <c r="L10" s="68">
        <f t="shared" si="2"/>
        <v>680</v>
      </c>
      <c r="M10" s="69">
        <v>68.23</v>
      </c>
      <c r="N10" s="69">
        <f t="shared" si="3"/>
        <v>682.3</v>
      </c>
      <c r="O10" s="70"/>
      <c r="P10" s="70">
        <f t="shared" si="4"/>
        <v>0</v>
      </c>
      <c r="Q10" s="111">
        <v>18</v>
      </c>
      <c r="R10" s="80">
        <f t="shared" si="5"/>
        <v>180</v>
      </c>
    </row>
    <row r="11" ht="72" spans="1:18">
      <c r="A11" s="37">
        <v>7</v>
      </c>
      <c r="B11" s="90" t="s">
        <v>65</v>
      </c>
      <c r="C11" s="90" t="s">
        <v>67</v>
      </c>
      <c r="D11" s="37" t="s">
        <v>49</v>
      </c>
      <c r="E11" s="38">
        <v>43.39</v>
      </c>
      <c r="F11" s="40">
        <v>12</v>
      </c>
      <c r="G11" s="39">
        <f t="shared" si="1"/>
        <v>520.68</v>
      </c>
      <c r="H11" s="34">
        <v>13.5</v>
      </c>
      <c r="I11" s="34">
        <v>8.5</v>
      </c>
      <c r="J11" s="34">
        <f t="shared" si="0"/>
        <v>585.765</v>
      </c>
      <c r="K11" s="68">
        <v>18</v>
      </c>
      <c r="L11" s="68">
        <f t="shared" si="2"/>
        <v>781.02</v>
      </c>
      <c r="M11" s="69">
        <v>13.82</v>
      </c>
      <c r="N11" s="69">
        <f t="shared" si="3"/>
        <v>599.6498</v>
      </c>
      <c r="O11" s="70"/>
      <c r="P11" s="70">
        <f t="shared" si="4"/>
        <v>0</v>
      </c>
      <c r="Q11" s="111">
        <v>11</v>
      </c>
      <c r="R11" s="80">
        <f t="shared" si="5"/>
        <v>477.29</v>
      </c>
    </row>
    <row r="12" ht="72" spans="1:18">
      <c r="A12" s="37">
        <v>8</v>
      </c>
      <c r="B12" s="90" t="s">
        <v>65</v>
      </c>
      <c r="C12" s="90" t="s">
        <v>68</v>
      </c>
      <c r="D12" s="37" t="s">
        <v>49</v>
      </c>
      <c r="E12" s="38">
        <v>586.88</v>
      </c>
      <c r="F12" s="40">
        <v>10</v>
      </c>
      <c r="G12" s="39">
        <f t="shared" si="1"/>
        <v>5868.8</v>
      </c>
      <c r="H12" s="34">
        <v>11.85</v>
      </c>
      <c r="I12" s="34">
        <v>6.65</v>
      </c>
      <c r="J12" s="34">
        <f t="shared" si="0"/>
        <v>6954.528</v>
      </c>
      <c r="K12" s="68">
        <v>15.5</v>
      </c>
      <c r="L12" s="68">
        <f t="shared" si="2"/>
        <v>9096.64</v>
      </c>
      <c r="M12" s="69">
        <v>12.65</v>
      </c>
      <c r="N12" s="69">
        <f t="shared" si="3"/>
        <v>7424.032</v>
      </c>
      <c r="O12" s="70"/>
      <c r="P12" s="70">
        <f t="shared" si="4"/>
        <v>0</v>
      </c>
      <c r="Q12" s="111">
        <v>11</v>
      </c>
      <c r="R12" s="80">
        <f t="shared" si="5"/>
        <v>6455.68</v>
      </c>
    </row>
    <row r="13" ht="100.8" spans="1:18">
      <c r="A13" s="37">
        <v>9</v>
      </c>
      <c r="B13" s="90" t="s">
        <v>69</v>
      </c>
      <c r="C13" s="90" t="s">
        <v>70</v>
      </c>
      <c r="D13" s="37" t="s">
        <v>71</v>
      </c>
      <c r="E13" s="38">
        <v>13</v>
      </c>
      <c r="F13" s="40">
        <v>245</v>
      </c>
      <c r="G13" s="39">
        <f t="shared" si="1"/>
        <v>3185</v>
      </c>
      <c r="H13" s="34">
        <v>260</v>
      </c>
      <c r="I13" s="34">
        <v>180</v>
      </c>
      <c r="J13" s="34">
        <f t="shared" si="0"/>
        <v>3380</v>
      </c>
      <c r="K13" s="68">
        <v>382</v>
      </c>
      <c r="L13" s="68">
        <f t="shared" si="2"/>
        <v>4966</v>
      </c>
      <c r="M13" s="69">
        <v>245.24</v>
      </c>
      <c r="N13" s="69">
        <f t="shared" si="3"/>
        <v>3188.12</v>
      </c>
      <c r="O13" s="70"/>
      <c r="P13" s="70">
        <f t="shared" si="4"/>
        <v>0</v>
      </c>
      <c r="Q13" s="111">
        <v>70</v>
      </c>
      <c r="R13" s="80">
        <f t="shared" si="5"/>
        <v>910</v>
      </c>
    </row>
    <row r="14" ht="86.4" spans="1:18">
      <c r="A14" s="37">
        <v>10</v>
      </c>
      <c r="B14" s="90" t="s">
        <v>72</v>
      </c>
      <c r="C14" s="90" t="s">
        <v>73</v>
      </c>
      <c r="D14" s="37" t="s">
        <v>49</v>
      </c>
      <c r="E14" s="38">
        <v>250.4</v>
      </c>
      <c r="F14" s="40">
        <v>33</v>
      </c>
      <c r="G14" s="39">
        <f t="shared" si="1"/>
        <v>8263.2</v>
      </c>
      <c r="H14" s="34">
        <v>23</v>
      </c>
      <c r="I14" s="34">
        <v>15</v>
      </c>
      <c r="J14" s="34">
        <f t="shared" si="0"/>
        <v>5759.2</v>
      </c>
      <c r="K14" s="68">
        <v>73</v>
      </c>
      <c r="L14" s="68">
        <f t="shared" si="2"/>
        <v>18279.2</v>
      </c>
      <c r="M14" s="69">
        <v>69.86</v>
      </c>
      <c r="N14" s="69">
        <f t="shared" si="3"/>
        <v>17492.944</v>
      </c>
      <c r="O14" s="70"/>
      <c r="P14" s="70">
        <f t="shared" si="4"/>
        <v>0</v>
      </c>
      <c r="Q14" s="80">
        <v>18</v>
      </c>
      <c r="R14" s="80">
        <f t="shared" si="5"/>
        <v>4507.2</v>
      </c>
    </row>
    <row r="15" ht="86.4" spans="1:18">
      <c r="A15" s="37">
        <v>11</v>
      </c>
      <c r="B15" s="90" t="s">
        <v>74</v>
      </c>
      <c r="C15" s="90" t="s">
        <v>75</v>
      </c>
      <c r="D15" s="37" t="s">
        <v>71</v>
      </c>
      <c r="E15" s="38">
        <v>15</v>
      </c>
      <c r="F15" s="40">
        <v>353.098</v>
      </c>
      <c r="G15" s="39">
        <f t="shared" si="1"/>
        <v>5296.47</v>
      </c>
      <c r="H15" s="34">
        <v>253</v>
      </c>
      <c r="I15" s="34">
        <v>190</v>
      </c>
      <c r="J15" s="34">
        <f t="shared" si="0"/>
        <v>3795</v>
      </c>
      <c r="K15" s="68">
        <v>185</v>
      </c>
      <c r="L15" s="68">
        <f t="shared" si="2"/>
        <v>2775</v>
      </c>
      <c r="M15" s="69">
        <v>147.17</v>
      </c>
      <c r="N15" s="69">
        <f t="shared" si="3"/>
        <v>2207.55</v>
      </c>
      <c r="O15" s="70"/>
      <c r="P15" s="70">
        <f t="shared" si="4"/>
        <v>0</v>
      </c>
      <c r="Q15" s="111">
        <v>70</v>
      </c>
      <c r="R15" s="80">
        <f t="shared" si="5"/>
        <v>1050</v>
      </c>
    </row>
    <row r="16" ht="72" spans="1:18">
      <c r="A16" s="37">
        <v>12</v>
      </c>
      <c r="B16" s="90" t="s">
        <v>76</v>
      </c>
      <c r="C16" s="90" t="s">
        <v>77</v>
      </c>
      <c r="D16" s="37" t="s">
        <v>78</v>
      </c>
      <c r="E16" s="38">
        <v>7</v>
      </c>
      <c r="F16" s="40">
        <v>800</v>
      </c>
      <c r="G16" s="39">
        <f t="shared" si="1"/>
        <v>5600</v>
      </c>
      <c r="H16" s="34">
        <v>750</v>
      </c>
      <c r="I16" s="34">
        <v>500</v>
      </c>
      <c r="J16" s="34">
        <f t="shared" si="0"/>
        <v>5250</v>
      </c>
      <c r="K16" s="81">
        <v>3300</v>
      </c>
      <c r="L16" s="68">
        <f t="shared" si="2"/>
        <v>23100</v>
      </c>
      <c r="M16" s="81">
        <v>3695.57</v>
      </c>
      <c r="N16" s="69">
        <f t="shared" si="3"/>
        <v>25868.99</v>
      </c>
      <c r="O16" s="70"/>
      <c r="P16" s="70">
        <f t="shared" si="4"/>
        <v>0</v>
      </c>
      <c r="Q16" s="80">
        <v>501.4</v>
      </c>
      <c r="R16" s="80">
        <f t="shared" si="5"/>
        <v>3509.8</v>
      </c>
    </row>
    <row r="17" ht="57.6" spans="1:18">
      <c r="A17" s="37">
        <v>13</v>
      </c>
      <c r="B17" s="90" t="s">
        <v>79</v>
      </c>
      <c r="C17" s="90" t="s">
        <v>80</v>
      </c>
      <c r="D17" s="37" t="s">
        <v>59</v>
      </c>
      <c r="E17" s="38">
        <v>3</v>
      </c>
      <c r="F17" s="40">
        <v>612.02</v>
      </c>
      <c r="G17" s="39">
        <f t="shared" si="1"/>
        <v>1836.06</v>
      </c>
      <c r="H17" s="34">
        <v>475</v>
      </c>
      <c r="I17" s="34">
        <v>380</v>
      </c>
      <c r="J17" s="34">
        <f t="shared" si="0"/>
        <v>1425</v>
      </c>
      <c r="K17" s="68">
        <v>650</v>
      </c>
      <c r="L17" s="68">
        <f t="shared" si="2"/>
        <v>1950</v>
      </c>
      <c r="M17" s="81">
        <v>957.23</v>
      </c>
      <c r="N17" s="69">
        <f t="shared" si="3"/>
        <v>2871.69</v>
      </c>
      <c r="O17" s="70"/>
      <c r="P17" s="70">
        <f t="shared" si="4"/>
        <v>0</v>
      </c>
      <c r="Q17" s="80">
        <v>290</v>
      </c>
      <c r="R17" s="80">
        <f t="shared" si="5"/>
        <v>870</v>
      </c>
    </row>
    <row r="18" ht="57.6" spans="1:18">
      <c r="A18" s="37">
        <v>14</v>
      </c>
      <c r="B18" s="90" t="s">
        <v>79</v>
      </c>
      <c r="C18" s="90" t="s">
        <v>81</v>
      </c>
      <c r="D18" s="37" t="s">
        <v>59</v>
      </c>
      <c r="E18" s="38">
        <v>1</v>
      </c>
      <c r="F18" s="40">
        <v>453.16</v>
      </c>
      <c r="G18" s="39">
        <f t="shared" si="1"/>
        <v>453.16</v>
      </c>
      <c r="H18" s="34">
        <v>455</v>
      </c>
      <c r="I18" s="34">
        <v>360</v>
      </c>
      <c r="J18" s="34">
        <f t="shared" si="0"/>
        <v>455</v>
      </c>
      <c r="K18" s="68">
        <v>510</v>
      </c>
      <c r="L18" s="68">
        <f t="shared" si="2"/>
        <v>510</v>
      </c>
      <c r="M18" s="81">
        <v>895.89</v>
      </c>
      <c r="N18" s="69">
        <f t="shared" si="3"/>
        <v>895.89</v>
      </c>
      <c r="O18" s="70"/>
      <c r="P18" s="70">
        <f t="shared" si="4"/>
        <v>0</v>
      </c>
      <c r="Q18" s="80">
        <v>250</v>
      </c>
      <c r="R18" s="80">
        <f t="shared" si="5"/>
        <v>250</v>
      </c>
    </row>
    <row r="19" ht="86.4" spans="1:18">
      <c r="A19" s="37">
        <v>15</v>
      </c>
      <c r="B19" s="90" t="s">
        <v>82</v>
      </c>
      <c r="C19" s="90" t="s">
        <v>83</v>
      </c>
      <c r="D19" s="37" t="s">
        <v>84</v>
      </c>
      <c r="E19" s="38">
        <v>62.69</v>
      </c>
      <c r="F19" s="40">
        <v>20</v>
      </c>
      <c r="G19" s="39">
        <f t="shared" si="1"/>
        <v>1253.8</v>
      </c>
      <c r="H19" s="34">
        <v>12</v>
      </c>
      <c r="I19" s="34"/>
      <c r="J19" s="34">
        <f t="shared" si="0"/>
        <v>752.28</v>
      </c>
      <c r="K19" s="68">
        <v>9.5</v>
      </c>
      <c r="L19" s="68">
        <f t="shared" si="2"/>
        <v>595.555</v>
      </c>
      <c r="M19" s="69">
        <v>32.1</v>
      </c>
      <c r="N19" s="69">
        <f t="shared" si="3"/>
        <v>2012.349</v>
      </c>
      <c r="O19" s="70"/>
      <c r="P19" s="70">
        <f t="shared" si="4"/>
        <v>0</v>
      </c>
      <c r="Q19" s="81">
        <v>96</v>
      </c>
      <c r="R19" s="80">
        <f t="shared" si="5"/>
        <v>6018.24</v>
      </c>
    </row>
    <row r="20" ht="86.4" spans="1:18">
      <c r="A20" s="37">
        <v>16</v>
      </c>
      <c r="B20" s="90" t="s">
        <v>85</v>
      </c>
      <c r="C20" s="90" t="s">
        <v>86</v>
      </c>
      <c r="D20" s="37" t="s">
        <v>84</v>
      </c>
      <c r="E20" s="38">
        <f>3.5+50.15</f>
        <v>53.65</v>
      </c>
      <c r="F20" s="40">
        <v>15</v>
      </c>
      <c r="G20" s="39">
        <f t="shared" si="1"/>
        <v>804.75</v>
      </c>
      <c r="H20" s="34">
        <v>20</v>
      </c>
      <c r="I20" s="34"/>
      <c r="J20" s="34">
        <f t="shared" si="0"/>
        <v>1073</v>
      </c>
      <c r="K20" s="68">
        <v>35</v>
      </c>
      <c r="L20" s="68">
        <f t="shared" si="2"/>
        <v>1877.75</v>
      </c>
      <c r="M20" s="69">
        <v>19.83</v>
      </c>
      <c r="N20" s="69">
        <f t="shared" si="3"/>
        <v>1063.8795</v>
      </c>
      <c r="O20" s="70"/>
      <c r="P20" s="70">
        <f t="shared" si="4"/>
        <v>0</v>
      </c>
      <c r="Q20" s="81">
        <v>25</v>
      </c>
      <c r="R20" s="80">
        <f t="shared" si="5"/>
        <v>1341.25</v>
      </c>
    </row>
    <row r="21" ht="57.6" spans="1:18">
      <c r="A21" s="37">
        <v>17</v>
      </c>
      <c r="B21" s="90" t="s">
        <v>87</v>
      </c>
      <c r="C21" s="90" t="s">
        <v>88</v>
      </c>
      <c r="D21" s="37" t="s">
        <v>49</v>
      </c>
      <c r="E21" s="38">
        <f>3.5+30.4</f>
        <v>33.9</v>
      </c>
      <c r="F21" s="40">
        <v>42.51</v>
      </c>
      <c r="G21" s="39">
        <f t="shared" si="1"/>
        <v>1441.089</v>
      </c>
      <c r="H21" s="34">
        <v>42</v>
      </c>
      <c r="I21" s="34">
        <v>22</v>
      </c>
      <c r="J21" s="34">
        <f t="shared" si="0"/>
        <v>1423.8</v>
      </c>
      <c r="K21" s="68">
        <v>55</v>
      </c>
      <c r="L21" s="68">
        <f t="shared" si="2"/>
        <v>1864.5</v>
      </c>
      <c r="M21" s="69">
        <v>58.38</v>
      </c>
      <c r="N21" s="69">
        <f t="shared" si="3"/>
        <v>1979.082</v>
      </c>
      <c r="O21" s="70"/>
      <c r="P21" s="70">
        <f t="shared" si="4"/>
        <v>0</v>
      </c>
      <c r="Q21" s="80">
        <v>27.4</v>
      </c>
      <c r="R21" s="80">
        <f t="shared" si="5"/>
        <v>928.86</v>
      </c>
    </row>
    <row r="22" ht="27" customHeight="1" spans="1:18">
      <c r="A22" s="37">
        <v>18</v>
      </c>
      <c r="B22" s="90" t="s">
        <v>89</v>
      </c>
      <c r="C22" s="90"/>
      <c r="D22" s="37"/>
      <c r="E22" s="38"/>
      <c r="F22" s="40"/>
      <c r="G22" s="40">
        <f>SUM(G5:G21)</f>
        <v>55200.17352</v>
      </c>
      <c r="H22" s="34"/>
      <c r="I22" s="34"/>
      <c r="J22" s="34">
        <f>SUM(J5:J21)</f>
        <v>53104.1575</v>
      </c>
      <c r="K22" s="68"/>
      <c r="L22" s="68">
        <f>SUM(L5:L21)</f>
        <v>95078.945</v>
      </c>
      <c r="M22" s="69"/>
      <c r="N22" s="69">
        <f>SUM(N5:N21)</f>
        <v>87237.7752</v>
      </c>
      <c r="O22" s="70"/>
      <c r="P22" s="70">
        <f>SUM(P5:P21)</f>
        <v>0</v>
      </c>
      <c r="Q22" s="80"/>
      <c r="R22" s="80">
        <f>SUM(R5:R21)</f>
        <v>31601.3044</v>
      </c>
    </row>
    <row r="23" ht="27" customHeight="1" spans="1:18">
      <c r="A23" s="37" t="s">
        <v>90</v>
      </c>
      <c r="B23" s="90" t="s">
        <v>91</v>
      </c>
      <c r="C23" s="90"/>
      <c r="D23" s="37"/>
      <c r="E23" s="38"/>
      <c r="F23" s="40"/>
      <c r="G23" s="39">
        <f t="shared" si="1"/>
        <v>0</v>
      </c>
      <c r="H23" s="34"/>
      <c r="I23" s="34"/>
      <c r="J23" s="34"/>
      <c r="K23" s="68"/>
      <c r="L23" s="68">
        <f t="shared" si="2"/>
        <v>0</v>
      </c>
      <c r="M23" s="69"/>
      <c r="N23" s="69">
        <f t="shared" si="3"/>
        <v>0</v>
      </c>
      <c r="O23" s="70"/>
      <c r="P23" s="70">
        <f t="shared" si="4"/>
        <v>0</v>
      </c>
      <c r="Q23" s="80"/>
      <c r="R23" s="80">
        <f t="shared" ref="R6:R50" si="6">E23*Q23</f>
        <v>0</v>
      </c>
    </row>
    <row r="24" ht="115.2" spans="1:18">
      <c r="A24" s="37">
        <v>1</v>
      </c>
      <c r="B24" s="90" t="s">
        <v>92</v>
      </c>
      <c r="C24" s="90" t="s">
        <v>93</v>
      </c>
      <c r="D24" s="37" t="s">
        <v>49</v>
      </c>
      <c r="E24" s="38">
        <v>10.45</v>
      </c>
      <c r="F24" s="40">
        <v>21.550608</v>
      </c>
      <c r="G24" s="39">
        <f t="shared" si="1"/>
        <v>225.2038536</v>
      </c>
      <c r="H24" s="34">
        <v>22.5</v>
      </c>
      <c r="I24" s="34">
        <v>15.5</v>
      </c>
      <c r="J24" s="34">
        <f t="shared" ref="J24:J37" si="7">E24*H24</f>
        <v>235.125</v>
      </c>
      <c r="K24" s="68">
        <v>55</v>
      </c>
      <c r="L24" s="68">
        <f t="shared" si="2"/>
        <v>574.75</v>
      </c>
      <c r="M24" s="69">
        <v>45.18</v>
      </c>
      <c r="N24" s="69">
        <f t="shared" si="3"/>
        <v>472.131</v>
      </c>
      <c r="O24" s="70"/>
      <c r="P24" s="70">
        <f t="shared" si="4"/>
        <v>0</v>
      </c>
      <c r="Q24" s="80">
        <v>31.6</v>
      </c>
      <c r="R24" s="80">
        <f t="shared" si="6"/>
        <v>330.22</v>
      </c>
    </row>
    <row r="25" ht="115.2" spans="1:18">
      <c r="A25" s="37">
        <v>2</v>
      </c>
      <c r="B25" s="90" t="s">
        <v>92</v>
      </c>
      <c r="C25" s="90" t="s">
        <v>94</v>
      </c>
      <c r="D25" s="37" t="s">
        <v>49</v>
      </c>
      <c r="E25" s="38">
        <v>43.7</v>
      </c>
      <c r="F25" s="40">
        <v>11.45808</v>
      </c>
      <c r="G25" s="39">
        <f t="shared" si="1"/>
        <v>500.718096</v>
      </c>
      <c r="H25" s="34">
        <v>11.55</v>
      </c>
      <c r="I25" s="34">
        <v>6.5</v>
      </c>
      <c r="J25" s="34">
        <f t="shared" si="7"/>
        <v>504.735</v>
      </c>
      <c r="K25" s="68">
        <v>25</v>
      </c>
      <c r="L25" s="68">
        <f t="shared" si="2"/>
        <v>1092.5</v>
      </c>
      <c r="M25" s="69">
        <v>23.24</v>
      </c>
      <c r="N25" s="69">
        <f t="shared" si="3"/>
        <v>1015.588</v>
      </c>
      <c r="O25" s="70"/>
      <c r="P25" s="70">
        <f t="shared" si="4"/>
        <v>0</v>
      </c>
      <c r="Q25" s="80">
        <v>19.62</v>
      </c>
      <c r="R25" s="80">
        <f t="shared" si="6"/>
        <v>857.394</v>
      </c>
    </row>
    <row r="26" ht="115.2" spans="1:18">
      <c r="A26" s="37">
        <v>3</v>
      </c>
      <c r="B26" s="90" t="s">
        <v>95</v>
      </c>
      <c r="C26" s="90" t="s">
        <v>96</v>
      </c>
      <c r="D26" s="37" t="s">
        <v>49</v>
      </c>
      <c r="E26" s="38">
        <v>24.59</v>
      </c>
      <c r="F26" s="40">
        <f>58.4*1.2</f>
        <v>70.08</v>
      </c>
      <c r="G26" s="39">
        <f t="shared" si="1"/>
        <v>1723.2672</v>
      </c>
      <c r="H26" s="34">
        <v>175</v>
      </c>
      <c r="I26" s="34">
        <v>55</v>
      </c>
      <c r="J26" s="34">
        <f t="shared" si="7"/>
        <v>4303.25</v>
      </c>
      <c r="K26" s="68">
        <v>135</v>
      </c>
      <c r="L26" s="68">
        <f t="shared" si="2"/>
        <v>3319.65</v>
      </c>
      <c r="M26" s="69">
        <v>82.28</v>
      </c>
      <c r="N26" s="69">
        <f t="shared" si="3"/>
        <v>2023.2652</v>
      </c>
      <c r="O26" s="70"/>
      <c r="P26" s="70">
        <f t="shared" si="4"/>
        <v>0</v>
      </c>
      <c r="Q26" s="80">
        <v>101.37</v>
      </c>
      <c r="R26" s="80">
        <f t="shared" si="6"/>
        <v>2492.6883</v>
      </c>
    </row>
    <row r="27" ht="115.2" spans="1:18">
      <c r="A27" s="37">
        <v>4</v>
      </c>
      <c r="B27" s="90" t="s">
        <v>97</v>
      </c>
      <c r="C27" s="90" t="s">
        <v>98</v>
      </c>
      <c r="D27" s="37" t="s">
        <v>49</v>
      </c>
      <c r="E27" s="38">
        <v>3.06</v>
      </c>
      <c r="F27" s="40">
        <f>138.2*1.2</f>
        <v>165.84</v>
      </c>
      <c r="G27" s="39">
        <f t="shared" si="1"/>
        <v>507.4704</v>
      </c>
      <c r="H27" s="34">
        <v>175</v>
      </c>
      <c r="I27" s="34">
        <v>125</v>
      </c>
      <c r="J27" s="34">
        <f t="shared" si="7"/>
        <v>535.5</v>
      </c>
      <c r="K27" s="68">
        <v>225</v>
      </c>
      <c r="L27" s="68">
        <f t="shared" si="2"/>
        <v>688.5</v>
      </c>
      <c r="M27" s="69">
        <v>145.57</v>
      </c>
      <c r="N27" s="69">
        <f t="shared" si="3"/>
        <v>445.4442</v>
      </c>
      <c r="O27" s="70"/>
      <c r="P27" s="70">
        <f t="shared" si="4"/>
        <v>0</v>
      </c>
      <c r="Q27" s="80">
        <v>194</v>
      </c>
      <c r="R27" s="80">
        <f t="shared" si="6"/>
        <v>593.64</v>
      </c>
    </row>
    <row r="28" ht="115.2" spans="1:18">
      <c r="A28" s="37">
        <v>5</v>
      </c>
      <c r="B28" s="90" t="s">
        <v>99</v>
      </c>
      <c r="C28" s="90" t="s">
        <v>100</v>
      </c>
      <c r="D28" s="37" t="s">
        <v>101</v>
      </c>
      <c r="E28" s="38">
        <v>1</v>
      </c>
      <c r="F28" s="40">
        <v>159.14</v>
      </c>
      <c r="G28" s="39">
        <f t="shared" si="1"/>
        <v>159.14</v>
      </c>
      <c r="H28" s="34">
        <v>175</v>
      </c>
      <c r="I28" s="34">
        <v>125</v>
      </c>
      <c r="J28" s="34">
        <f t="shared" si="7"/>
        <v>175</v>
      </c>
      <c r="K28" s="81">
        <v>350</v>
      </c>
      <c r="L28" s="68">
        <f t="shared" si="2"/>
        <v>350</v>
      </c>
      <c r="M28" s="81">
        <v>385.27</v>
      </c>
      <c r="N28" s="69">
        <f t="shared" si="3"/>
        <v>385.27</v>
      </c>
      <c r="O28" s="70"/>
      <c r="P28" s="70">
        <f t="shared" si="4"/>
        <v>0</v>
      </c>
      <c r="Q28" s="81">
        <v>578</v>
      </c>
      <c r="R28" s="80">
        <f t="shared" si="6"/>
        <v>578</v>
      </c>
    </row>
    <row r="29" ht="115.2" spans="1:18">
      <c r="A29" s="37">
        <v>6</v>
      </c>
      <c r="B29" s="90" t="s">
        <v>102</v>
      </c>
      <c r="C29" s="90" t="s">
        <v>103</v>
      </c>
      <c r="D29" s="37" t="s">
        <v>101</v>
      </c>
      <c r="E29" s="38">
        <v>1</v>
      </c>
      <c r="F29" s="40">
        <v>185</v>
      </c>
      <c r="G29" s="39">
        <f t="shared" si="1"/>
        <v>185</v>
      </c>
      <c r="H29" s="34">
        <v>85</v>
      </c>
      <c r="I29" s="34">
        <v>50</v>
      </c>
      <c r="J29" s="34">
        <f t="shared" si="7"/>
        <v>85</v>
      </c>
      <c r="K29" s="81">
        <v>280</v>
      </c>
      <c r="L29" s="68">
        <f t="shared" si="2"/>
        <v>280</v>
      </c>
      <c r="M29" s="81">
        <v>424.54</v>
      </c>
      <c r="N29" s="69">
        <f t="shared" si="3"/>
        <v>424.54</v>
      </c>
      <c r="O29" s="70"/>
      <c r="P29" s="70">
        <f t="shared" si="4"/>
        <v>0</v>
      </c>
      <c r="Q29" s="81">
        <v>2834</v>
      </c>
      <c r="R29" s="80">
        <f t="shared" si="6"/>
        <v>2834</v>
      </c>
    </row>
    <row r="30" ht="72" spans="1:18">
      <c r="A30" s="37">
        <v>7</v>
      </c>
      <c r="B30" s="90" t="s">
        <v>104</v>
      </c>
      <c r="C30" s="90" t="s">
        <v>105</v>
      </c>
      <c r="D30" s="37" t="s">
        <v>101</v>
      </c>
      <c r="E30" s="38">
        <v>2</v>
      </c>
      <c r="F30" s="40">
        <v>80</v>
      </c>
      <c r="G30" s="39">
        <f t="shared" si="1"/>
        <v>160</v>
      </c>
      <c r="H30" s="34">
        <v>95</v>
      </c>
      <c r="I30" s="34">
        <v>65</v>
      </c>
      <c r="J30" s="34">
        <f t="shared" si="7"/>
        <v>190</v>
      </c>
      <c r="K30" s="68">
        <v>120</v>
      </c>
      <c r="L30" s="68">
        <f t="shared" si="2"/>
        <v>240</v>
      </c>
      <c r="M30" s="81">
        <v>267.58</v>
      </c>
      <c r="N30" s="69">
        <f t="shared" si="3"/>
        <v>535.16</v>
      </c>
      <c r="O30" s="70"/>
      <c r="P30" s="70">
        <f t="shared" si="4"/>
        <v>0</v>
      </c>
      <c r="Q30" s="80">
        <v>83</v>
      </c>
      <c r="R30" s="80">
        <f t="shared" si="6"/>
        <v>166</v>
      </c>
    </row>
    <row r="31" ht="86.4" spans="1:18">
      <c r="A31" s="37">
        <v>8</v>
      </c>
      <c r="B31" s="90" t="s">
        <v>106</v>
      </c>
      <c r="C31" s="90" t="s">
        <v>107</v>
      </c>
      <c r="D31" s="37" t="s">
        <v>59</v>
      </c>
      <c r="E31" s="38">
        <v>1</v>
      </c>
      <c r="F31" s="40">
        <v>5342.93949141524</v>
      </c>
      <c r="G31" s="39">
        <f t="shared" si="1"/>
        <v>5342.93949141524</v>
      </c>
      <c r="H31" s="81">
        <v>5300</v>
      </c>
      <c r="I31" s="34">
        <v>4600</v>
      </c>
      <c r="J31" s="34">
        <f t="shared" si="7"/>
        <v>5300</v>
      </c>
      <c r="K31" s="81">
        <v>4500</v>
      </c>
      <c r="L31" s="68">
        <f t="shared" si="2"/>
        <v>4500</v>
      </c>
      <c r="M31" s="81">
        <v>5273.57</v>
      </c>
      <c r="N31" s="69">
        <f t="shared" si="3"/>
        <v>5273.57</v>
      </c>
      <c r="O31" s="70"/>
      <c r="P31" s="70">
        <f t="shared" si="4"/>
        <v>0</v>
      </c>
      <c r="Q31" s="80">
        <v>3706</v>
      </c>
      <c r="R31" s="80">
        <f t="shared" si="6"/>
        <v>3706</v>
      </c>
    </row>
    <row r="32" ht="100.8" spans="1:18">
      <c r="A32" s="37">
        <v>9</v>
      </c>
      <c r="B32" s="90" t="s">
        <v>108</v>
      </c>
      <c r="C32" s="90" t="s">
        <v>109</v>
      </c>
      <c r="D32" s="37" t="s">
        <v>101</v>
      </c>
      <c r="E32" s="38">
        <v>1</v>
      </c>
      <c r="F32" s="40">
        <v>196.2</v>
      </c>
      <c r="G32" s="39">
        <f t="shared" si="1"/>
        <v>196.2</v>
      </c>
      <c r="H32" s="34">
        <v>300</v>
      </c>
      <c r="I32" s="34">
        <v>200</v>
      </c>
      <c r="J32" s="34">
        <f t="shared" si="7"/>
        <v>300</v>
      </c>
      <c r="K32" s="68">
        <v>350</v>
      </c>
      <c r="L32" s="68">
        <f t="shared" si="2"/>
        <v>350</v>
      </c>
      <c r="M32" s="81">
        <v>621.47</v>
      </c>
      <c r="N32" s="69">
        <f t="shared" si="3"/>
        <v>621.47</v>
      </c>
      <c r="O32" s="70"/>
      <c r="P32" s="70">
        <f t="shared" si="4"/>
        <v>0</v>
      </c>
      <c r="Q32" s="80">
        <v>305</v>
      </c>
      <c r="R32" s="80">
        <f t="shared" si="6"/>
        <v>305</v>
      </c>
    </row>
    <row r="33" ht="100.8" spans="1:18">
      <c r="A33" s="37">
        <v>10</v>
      </c>
      <c r="B33" s="90" t="s">
        <v>110</v>
      </c>
      <c r="C33" s="90" t="s">
        <v>111</v>
      </c>
      <c r="D33" s="37" t="s">
        <v>101</v>
      </c>
      <c r="E33" s="38">
        <v>1</v>
      </c>
      <c r="F33" s="40">
        <v>402.21</v>
      </c>
      <c r="G33" s="39">
        <f t="shared" si="1"/>
        <v>402.21</v>
      </c>
      <c r="H33" s="34">
        <v>625</v>
      </c>
      <c r="I33" s="34">
        <v>525</v>
      </c>
      <c r="J33" s="34">
        <f t="shared" si="7"/>
        <v>625</v>
      </c>
      <c r="K33" s="68">
        <v>260</v>
      </c>
      <c r="L33" s="68">
        <f t="shared" si="2"/>
        <v>260</v>
      </c>
      <c r="M33" s="81">
        <v>1895.62</v>
      </c>
      <c r="N33" s="69">
        <f t="shared" si="3"/>
        <v>1895.62</v>
      </c>
      <c r="O33" s="70"/>
      <c r="P33" s="70">
        <f t="shared" si="4"/>
        <v>0</v>
      </c>
      <c r="Q33" s="80">
        <v>1000</v>
      </c>
      <c r="R33" s="80">
        <f t="shared" si="6"/>
        <v>1000</v>
      </c>
    </row>
    <row r="34" ht="100.8" spans="1:18">
      <c r="A34" s="37">
        <v>11</v>
      </c>
      <c r="B34" s="90" t="s">
        <v>112</v>
      </c>
      <c r="C34" s="90" t="s">
        <v>113</v>
      </c>
      <c r="D34" s="37" t="s">
        <v>101</v>
      </c>
      <c r="E34" s="38">
        <v>1</v>
      </c>
      <c r="F34" s="40">
        <v>359.14</v>
      </c>
      <c r="G34" s="39">
        <f t="shared" si="1"/>
        <v>359.14</v>
      </c>
      <c r="H34" s="34">
        <v>175</v>
      </c>
      <c r="I34" s="34">
        <v>125</v>
      </c>
      <c r="J34" s="34">
        <f t="shared" si="7"/>
        <v>175</v>
      </c>
      <c r="K34" s="68">
        <v>330</v>
      </c>
      <c r="L34" s="68">
        <f t="shared" si="2"/>
        <v>330</v>
      </c>
      <c r="M34" s="81">
        <v>572.13</v>
      </c>
      <c r="N34" s="69">
        <f t="shared" si="3"/>
        <v>572.13</v>
      </c>
      <c r="O34" s="70"/>
      <c r="P34" s="70">
        <f t="shared" si="4"/>
        <v>0</v>
      </c>
      <c r="Q34" s="81">
        <v>578</v>
      </c>
      <c r="R34" s="80">
        <f t="shared" si="6"/>
        <v>578</v>
      </c>
    </row>
    <row r="35" ht="100.8" spans="1:18">
      <c r="A35" s="37">
        <v>12</v>
      </c>
      <c r="B35" s="90" t="s">
        <v>114</v>
      </c>
      <c r="C35" s="90" t="s">
        <v>115</v>
      </c>
      <c r="D35" s="37" t="s">
        <v>101</v>
      </c>
      <c r="E35" s="38">
        <v>1</v>
      </c>
      <c r="F35" s="40">
        <v>841.45</v>
      </c>
      <c r="G35" s="39">
        <f t="shared" si="1"/>
        <v>841.45</v>
      </c>
      <c r="H35" s="34">
        <v>441</v>
      </c>
      <c r="I35" s="34">
        <v>255</v>
      </c>
      <c r="J35" s="34">
        <f t="shared" si="7"/>
        <v>441</v>
      </c>
      <c r="K35" s="68">
        <v>930</v>
      </c>
      <c r="L35" s="68">
        <f t="shared" si="2"/>
        <v>930</v>
      </c>
      <c r="M35" s="81">
        <v>2685.29</v>
      </c>
      <c r="N35" s="69">
        <f t="shared" si="3"/>
        <v>2685.29</v>
      </c>
      <c r="O35" s="70"/>
      <c r="P35" s="70">
        <f t="shared" si="4"/>
        <v>0</v>
      </c>
      <c r="Q35" s="81">
        <v>3161</v>
      </c>
      <c r="R35" s="80">
        <f t="shared" si="6"/>
        <v>3161</v>
      </c>
    </row>
    <row r="36" ht="72" spans="1:18">
      <c r="A36" s="37">
        <v>13</v>
      </c>
      <c r="B36" s="90" t="s">
        <v>82</v>
      </c>
      <c r="C36" s="90" t="s">
        <v>116</v>
      </c>
      <c r="D36" s="37" t="s">
        <v>84</v>
      </c>
      <c r="E36" s="38">
        <v>28.63</v>
      </c>
      <c r="F36" s="40">
        <v>20</v>
      </c>
      <c r="G36" s="39">
        <f t="shared" si="1"/>
        <v>572.6</v>
      </c>
      <c r="H36" s="34">
        <v>12</v>
      </c>
      <c r="I36" s="34"/>
      <c r="J36" s="34">
        <f t="shared" si="7"/>
        <v>343.56</v>
      </c>
      <c r="K36" s="68">
        <v>9.5</v>
      </c>
      <c r="L36" s="68">
        <f t="shared" si="2"/>
        <v>271.985</v>
      </c>
      <c r="M36" s="69">
        <v>32.1</v>
      </c>
      <c r="N36" s="69">
        <f t="shared" si="3"/>
        <v>919.023</v>
      </c>
      <c r="O36" s="70"/>
      <c r="P36" s="70">
        <f t="shared" si="4"/>
        <v>0</v>
      </c>
      <c r="Q36" s="81">
        <v>96</v>
      </c>
      <c r="R36" s="80">
        <f t="shared" si="6"/>
        <v>2748.48</v>
      </c>
    </row>
    <row r="37" ht="72" spans="1:18">
      <c r="A37" s="37">
        <v>14</v>
      </c>
      <c r="B37" s="90" t="s">
        <v>85</v>
      </c>
      <c r="C37" s="90" t="s">
        <v>117</v>
      </c>
      <c r="D37" s="37" t="s">
        <v>84</v>
      </c>
      <c r="E37" s="38">
        <v>28.63</v>
      </c>
      <c r="F37" s="40">
        <v>15</v>
      </c>
      <c r="G37" s="39">
        <f t="shared" si="1"/>
        <v>429.45</v>
      </c>
      <c r="H37" s="34">
        <v>20</v>
      </c>
      <c r="I37" s="34"/>
      <c r="J37" s="34">
        <f t="shared" si="7"/>
        <v>572.6</v>
      </c>
      <c r="K37" s="68">
        <v>35</v>
      </c>
      <c r="L37" s="68">
        <f t="shared" si="2"/>
        <v>1002.05</v>
      </c>
      <c r="M37" s="69">
        <v>19.83</v>
      </c>
      <c r="N37" s="69">
        <f t="shared" si="3"/>
        <v>567.7329</v>
      </c>
      <c r="O37" s="70"/>
      <c r="P37" s="70">
        <f t="shared" si="4"/>
        <v>0</v>
      </c>
      <c r="Q37" s="80">
        <v>25</v>
      </c>
      <c r="R37" s="80">
        <f t="shared" si="6"/>
        <v>715.75</v>
      </c>
    </row>
    <row r="38" ht="26" customHeight="1" spans="1:18">
      <c r="A38" s="37">
        <v>15</v>
      </c>
      <c r="B38" s="90" t="s">
        <v>89</v>
      </c>
      <c r="C38" s="90"/>
      <c r="D38" s="37"/>
      <c r="E38" s="38"/>
      <c r="F38" s="40"/>
      <c r="G38" s="40">
        <f>SUM(G24:G37)</f>
        <v>11604.7890410152</v>
      </c>
      <c r="H38" s="34"/>
      <c r="I38" s="34"/>
      <c r="J38" s="34">
        <f>SUM(J24:J37)</f>
        <v>13785.77</v>
      </c>
      <c r="K38" s="68"/>
      <c r="L38" s="68">
        <f>SUM(L24:L37)</f>
        <v>14189.435</v>
      </c>
      <c r="M38" s="69"/>
      <c r="N38" s="69">
        <f>SUM(N24:N37)</f>
        <v>17836.2343</v>
      </c>
      <c r="O38" s="70"/>
      <c r="P38" s="70">
        <f>SUM(P24:P37)</f>
        <v>0</v>
      </c>
      <c r="Q38" s="80"/>
      <c r="R38" s="80">
        <f>SUM(R24:R37)</f>
        <v>20066.1723</v>
      </c>
    </row>
    <row r="39" ht="26" customHeight="1" spans="1:18">
      <c r="A39" s="37" t="s">
        <v>118</v>
      </c>
      <c r="B39" s="90" t="s">
        <v>119</v>
      </c>
      <c r="C39" s="90"/>
      <c r="D39" s="37"/>
      <c r="E39" s="38"/>
      <c r="F39" s="40"/>
      <c r="G39" s="39">
        <f t="shared" si="1"/>
        <v>0</v>
      </c>
      <c r="H39" s="34"/>
      <c r="I39" s="34"/>
      <c r="J39" s="34"/>
      <c r="K39" s="68"/>
      <c r="L39" s="68">
        <f t="shared" si="2"/>
        <v>0</v>
      </c>
      <c r="M39" s="69"/>
      <c r="N39" s="69">
        <f t="shared" si="3"/>
        <v>0</v>
      </c>
      <c r="O39" s="70"/>
      <c r="P39" s="70">
        <f t="shared" si="4"/>
        <v>0</v>
      </c>
      <c r="Q39" s="80"/>
      <c r="R39" s="80">
        <f t="shared" si="6"/>
        <v>0</v>
      </c>
    </row>
    <row r="40" ht="100.8" spans="1:18">
      <c r="A40" s="37">
        <v>1</v>
      </c>
      <c r="B40" s="90" t="s">
        <v>120</v>
      </c>
      <c r="C40" s="90" t="s">
        <v>121</v>
      </c>
      <c r="D40" s="37" t="s">
        <v>49</v>
      </c>
      <c r="E40" s="38">
        <v>4.76</v>
      </c>
      <c r="F40" s="40">
        <v>42.9024</v>
      </c>
      <c r="G40" s="39">
        <f t="shared" si="1"/>
        <v>204.215424</v>
      </c>
      <c r="H40" s="34">
        <v>38</v>
      </c>
      <c r="I40" s="34">
        <v>25</v>
      </c>
      <c r="J40" s="34">
        <f t="shared" ref="J40:J50" si="8">E40*H40</f>
        <v>180.88</v>
      </c>
      <c r="K40" s="68">
        <v>35</v>
      </c>
      <c r="L40" s="68">
        <f t="shared" si="2"/>
        <v>166.6</v>
      </c>
      <c r="M40" s="69">
        <v>43.75</v>
      </c>
      <c r="N40" s="69">
        <f t="shared" si="3"/>
        <v>208.25</v>
      </c>
      <c r="O40" s="70"/>
      <c r="P40" s="70">
        <f t="shared" si="4"/>
        <v>0</v>
      </c>
      <c r="Q40" s="80">
        <v>60</v>
      </c>
      <c r="R40" s="80">
        <f t="shared" si="6"/>
        <v>285.6</v>
      </c>
    </row>
    <row r="41" ht="100.8" spans="1:18">
      <c r="A41" s="37">
        <v>2</v>
      </c>
      <c r="B41" s="90" t="s">
        <v>122</v>
      </c>
      <c r="C41" s="90" t="s">
        <v>123</v>
      </c>
      <c r="D41" s="37" t="s">
        <v>49</v>
      </c>
      <c r="E41" s="38">
        <v>41.33</v>
      </c>
      <c r="F41" s="40">
        <v>73.11</v>
      </c>
      <c r="G41" s="39">
        <f t="shared" si="1"/>
        <v>3021.6363</v>
      </c>
      <c r="H41" s="34">
        <v>73.11</v>
      </c>
      <c r="I41" s="34">
        <v>37.4</v>
      </c>
      <c r="J41" s="34">
        <f t="shared" si="8"/>
        <v>3021.6363</v>
      </c>
      <c r="K41" s="68">
        <v>80</v>
      </c>
      <c r="L41" s="68">
        <f t="shared" si="2"/>
        <v>3306.4</v>
      </c>
      <c r="M41" s="69">
        <v>98.25</v>
      </c>
      <c r="N41" s="69">
        <f t="shared" si="3"/>
        <v>4060.6725</v>
      </c>
      <c r="O41" s="70"/>
      <c r="P41" s="70">
        <f t="shared" si="4"/>
        <v>0</v>
      </c>
      <c r="Q41" s="81">
        <v>134</v>
      </c>
      <c r="R41" s="80">
        <f t="shared" si="6"/>
        <v>5538.22</v>
      </c>
    </row>
    <row r="42" ht="100.8" spans="1:18">
      <c r="A42" s="37">
        <v>3</v>
      </c>
      <c r="B42" s="90" t="s">
        <v>122</v>
      </c>
      <c r="C42" s="90" t="s">
        <v>124</v>
      </c>
      <c r="D42" s="37" t="s">
        <v>49</v>
      </c>
      <c r="E42" s="38">
        <v>16.77</v>
      </c>
      <c r="F42" s="40">
        <v>67.19</v>
      </c>
      <c r="G42" s="39">
        <f t="shared" si="1"/>
        <v>1126.7763</v>
      </c>
      <c r="H42" s="34">
        <v>55</v>
      </c>
      <c r="I42" s="34">
        <v>23</v>
      </c>
      <c r="J42" s="34">
        <f t="shared" si="8"/>
        <v>922.35</v>
      </c>
      <c r="K42" s="68">
        <v>58</v>
      </c>
      <c r="L42" s="68">
        <f t="shared" si="2"/>
        <v>972.66</v>
      </c>
      <c r="M42" s="69">
        <v>83.54</v>
      </c>
      <c r="N42" s="69">
        <f t="shared" si="3"/>
        <v>1400.9658</v>
      </c>
      <c r="O42" s="70"/>
      <c r="P42" s="70">
        <f t="shared" si="4"/>
        <v>0</v>
      </c>
      <c r="Q42" s="80">
        <v>92</v>
      </c>
      <c r="R42" s="80">
        <f t="shared" si="6"/>
        <v>1542.84</v>
      </c>
    </row>
    <row r="43" ht="43.2" spans="1:18">
      <c r="A43" s="37">
        <v>4</v>
      </c>
      <c r="B43" s="90" t="s">
        <v>125</v>
      </c>
      <c r="C43" s="90" t="s">
        <v>126</v>
      </c>
      <c r="D43" s="37" t="s">
        <v>78</v>
      </c>
      <c r="E43" s="38">
        <v>2</v>
      </c>
      <c r="F43" s="40">
        <v>922.14</v>
      </c>
      <c r="G43" s="39">
        <f t="shared" si="1"/>
        <v>1844.28</v>
      </c>
      <c r="H43" s="34">
        <v>764.89</v>
      </c>
      <c r="I43" s="34">
        <v>500</v>
      </c>
      <c r="J43" s="34">
        <f t="shared" si="8"/>
        <v>1529.78</v>
      </c>
      <c r="K43" s="81">
        <v>4700</v>
      </c>
      <c r="L43" s="68">
        <f t="shared" si="2"/>
        <v>9400</v>
      </c>
      <c r="M43" s="81">
        <v>3977.25</v>
      </c>
      <c r="N43" s="69">
        <f t="shared" si="3"/>
        <v>7954.5</v>
      </c>
      <c r="O43" s="70"/>
      <c r="P43" s="70">
        <f t="shared" si="4"/>
        <v>0</v>
      </c>
      <c r="Q43" s="80">
        <v>523</v>
      </c>
      <c r="R43" s="80">
        <f t="shared" si="6"/>
        <v>1046</v>
      </c>
    </row>
    <row r="44" ht="57.6" spans="1:18">
      <c r="A44" s="37">
        <v>5</v>
      </c>
      <c r="B44" s="90" t="s">
        <v>127</v>
      </c>
      <c r="C44" s="90" t="s">
        <v>128</v>
      </c>
      <c r="D44" s="37" t="s">
        <v>101</v>
      </c>
      <c r="E44" s="38">
        <v>8</v>
      </c>
      <c r="F44" s="40">
        <v>201.354</v>
      </c>
      <c r="G44" s="39">
        <f t="shared" si="1"/>
        <v>1610.832</v>
      </c>
      <c r="H44" s="81">
        <v>850</v>
      </c>
      <c r="I44" s="34">
        <v>600</v>
      </c>
      <c r="J44" s="34">
        <f t="shared" si="8"/>
        <v>6800</v>
      </c>
      <c r="K44" s="81">
        <v>1200</v>
      </c>
      <c r="L44" s="68">
        <f t="shared" si="2"/>
        <v>9600</v>
      </c>
      <c r="M44" s="81">
        <v>2472.54</v>
      </c>
      <c r="N44" s="69">
        <f t="shared" si="3"/>
        <v>19780.32</v>
      </c>
      <c r="O44" s="70"/>
      <c r="P44" s="70">
        <f t="shared" si="4"/>
        <v>0</v>
      </c>
      <c r="Q44" s="80">
        <v>283</v>
      </c>
      <c r="R44" s="80">
        <f t="shared" si="6"/>
        <v>2264</v>
      </c>
    </row>
    <row r="45" ht="100.8" spans="1:18">
      <c r="A45" s="37">
        <v>6</v>
      </c>
      <c r="B45" s="90" t="s">
        <v>129</v>
      </c>
      <c r="C45" s="90" t="s">
        <v>130</v>
      </c>
      <c r="D45" s="37" t="s">
        <v>101</v>
      </c>
      <c r="E45" s="38">
        <v>1</v>
      </c>
      <c r="F45" s="40">
        <v>180</v>
      </c>
      <c r="G45" s="39">
        <f t="shared" si="1"/>
        <v>180</v>
      </c>
      <c r="H45" s="34">
        <v>38</v>
      </c>
      <c r="I45" s="34">
        <v>25</v>
      </c>
      <c r="J45" s="34">
        <f t="shared" si="8"/>
        <v>38</v>
      </c>
      <c r="K45" s="68">
        <v>360</v>
      </c>
      <c r="L45" s="68">
        <f t="shared" si="2"/>
        <v>360</v>
      </c>
      <c r="M45" s="81">
        <v>1328.45</v>
      </c>
      <c r="N45" s="69">
        <f t="shared" si="3"/>
        <v>1328.45</v>
      </c>
      <c r="O45" s="70"/>
      <c r="P45" s="70">
        <f t="shared" si="4"/>
        <v>0</v>
      </c>
      <c r="Q45" s="80">
        <v>305</v>
      </c>
      <c r="R45" s="80">
        <f t="shared" si="6"/>
        <v>305</v>
      </c>
    </row>
    <row r="46" ht="100.8" spans="1:18">
      <c r="A46" s="37">
        <v>7</v>
      </c>
      <c r="B46" s="90" t="s">
        <v>131</v>
      </c>
      <c r="C46" s="90" t="s">
        <v>132</v>
      </c>
      <c r="D46" s="37" t="s">
        <v>101</v>
      </c>
      <c r="E46" s="38">
        <v>1</v>
      </c>
      <c r="F46" s="40">
        <v>65</v>
      </c>
      <c r="G46" s="39">
        <f t="shared" si="1"/>
        <v>65</v>
      </c>
      <c r="H46" s="34">
        <v>140</v>
      </c>
      <c r="I46" s="34">
        <v>115</v>
      </c>
      <c r="J46" s="34">
        <f t="shared" si="8"/>
        <v>140</v>
      </c>
      <c r="K46" s="68">
        <v>120</v>
      </c>
      <c r="L46" s="68">
        <f t="shared" si="2"/>
        <v>120</v>
      </c>
      <c r="M46" s="69">
        <v>193.28</v>
      </c>
      <c r="N46" s="69">
        <f t="shared" si="3"/>
        <v>193.28</v>
      </c>
      <c r="O46" s="70"/>
      <c r="P46" s="70">
        <f t="shared" si="4"/>
        <v>0</v>
      </c>
      <c r="Q46" s="80">
        <v>262</v>
      </c>
      <c r="R46" s="80">
        <f t="shared" si="6"/>
        <v>262</v>
      </c>
    </row>
    <row r="47" ht="86.4" spans="1:18">
      <c r="A47" s="37">
        <v>8</v>
      </c>
      <c r="B47" s="90" t="s">
        <v>133</v>
      </c>
      <c r="C47" s="90" t="s">
        <v>134</v>
      </c>
      <c r="D47" s="37" t="s">
        <v>101</v>
      </c>
      <c r="E47" s="38">
        <f>12+83</f>
        <v>95</v>
      </c>
      <c r="F47" s="40">
        <v>504</v>
      </c>
      <c r="G47" s="39">
        <f t="shared" si="1"/>
        <v>47880</v>
      </c>
      <c r="H47" s="34">
        <v>800</v>
      </c>
      <c r="I47" s="34">
        <v>600</v>
      </c>
      <c r="J47" s="34">
        <f t="shared" si="8"/>
        <v>76000</v>
      </c>
      <c r="K47" s="68">
        <v>440</v>
      </c>
      <c r="L47" s="68">
        <f t="shared" si="2"/>
        <v>41800</v>
      </c>
      <c r="M47" s="81">
        <v>2290</v>
      </c>
      <c r="N47" s="69">
        <f t="shared" si="3"/>
        <v>217550</v>
      </c>
      <c r="O47" s="70"/>
      <c r="P47" s="70">
        <f t="shared" si="4"/>
        <v>0</v>
      </c>
      <c r="Q47" s="80">
        <v>392</v>
      </c>
      <c r="R47" s="80">
        <f t="shared" si="6"/>
        <v>37240</v>
      </c>
    </row>
    <row r="48" ht="86.4" spans="1:18">
      <c r="A48" s="37">
        <v>9</v>
      </c>
      <c r="B48" s="90" t="s">
        <v>133</v>
      </c>
      <c r="C48" s="90" t="s">
        <v>135</v>
      </c>
      <c r="D48" s="37" t="s">
        <v>101</v>
      </c>
      <c r="E48" s="38">
        <v>15</v>
      </c>
      <c r="F48" s="40">
        <v>603.2</v>
      </c>
      <c r="G48" s="39">
        <f t="shared" si="1"/>
        <v>9048</v>
      </c>
      <c r="H48" s="34">
        <v>900</v>
      </c>
      <c r="I48" s="34">
        <v>700</v>
      </c>
      <c r="J48" s="34">
        <f t="shared" si="8"/>
        <v>13500</v>
      </c>
      <c r="K48" s="68">
        <v>553</v>
      </c>
      <c r="L48" s="68">
        <f t="shared" si="2"/>
        <v>8295</v>
      </c>
      <c r="M48" s="81">
        <v>2052.12</v>
      </c>
      <c r="N48" s="69">
        <f t="shared" si="3"/>
        <v>30781.8</v>
      </c>
      <c r="O48" s="70"/>
      <c r="P48" s="70">
        <f t="shared" si="4"/>
        <v>0</v>
      </c>
      <c r="Q48" s="80">
        <v>392</v>
      </c>
      <c r="R48" s="80">
        <f t="shared" si="6"/>
        <v>5880</v>
      </c>
    </row>
    <row r="49" ht="72" spans="1:18">
      <c r="A49" s="37">
        <v>10</v>
      </c>
      <c r="B49" s="90" t="s">
        <v>82</v>
      </c>
      <c r="C49" s="90" t="s">
        <v>136</v>
      </c>
      <c r="D49" s="37" t="s">
        <v>84</v>
      </c>
      <c r="E49" s="38">
        <v>20.34</v>
      </c>
      <c r="F49" s="40">
        <v>20</v>
      </c>
      <c r="G49" s="39">
        <f t="shared" si="1"/>
        <v>406.8</v>
      </c>
      <c r="H49" s="34">
        <v>12</v>
      </c>
      <c r="I49" s="34"/>
      <c r="J49" s="34">
        <f t="shared" si="8"/>
        <v>244.08</v>
      </c>
      <c r="K49" s="68">
        <v>9.5</v>
      </c>
      <c r="L49" s="68">
        <f t="shared" si="2"/>
        <v>193.23</v>
      </c>
      <c r="M49" s="69">
        <v>32.1</v>
      </c>
      <c r="N49" s="69">
        <f t="shared" si="3"/>
        <v>652.914</v>
      </c>
      <c r="O49" s="70"/>
      <c r="P49" s="70">
        <f t="shared" si="4"/>
        <v>0</v>
      </c>
      <c r="Q49" s="81">
        <v>96</v>
      </c>
      <c r="R49" s="80">
        <f t="shared" si="6"/>
        <v>1952.64</v>
      </c>
    </row>
    <row r="50" ht="72" spans="1:18">
      <c r="A50" s="37">
        <v>11</v>
      </c>
      <c r="B50" s="90" t="s">
        <v>85</v>
      </c>
      <c r="C50" s="90" t="s">
        <v>137</v>
      </c>
      <c r="D50" s="37" t="s">
        <v>84</v>
      </c>
      <c r="E50" s="38">
        <v>8.27</v>
      </c>
      <c r="F50" s="40">
        <v>15</v>
      </c>
      <c r="G50" s="39">
        <f t="shared" si="1"/>
        <v>124.05</v>
      </c>
      <c r="H50" s="34">
        <v>20</v>
      </c>
      <c r="I50" s="34"/>
      <c r="J50" s="34">
        <f t="shared" si="8"/>
        <v>165.4</v>
      </c>
      <c r="K50" s="68">
        <v>35</v>
      </c>
      <c r="L50" s="68">
        <f t="shared" si="2"/>
        <v>289.45</v>
      </c>
      <c r="M50" s="69">
        <v>19.83</v>
      </c>
      <c r="N50" s="69">
        <f t="shared" si="3"/>
        <v>163.9941</v>
      </c>
      <c r="O50" s="70"/>
      <c r="P50" s="70">
        <f t="shared" si="4"/>
        <v>0</v>
      </c>
      <c r="Q50" s="80">
        <v>25</v>
      </c>
      <c r="R50" s="80">
        <f t="shared" si="6"/>
        <v>206.75</v>
      </c>
    </row>
    <row r="51" ht="25" customHeight="1" spans="1:18">
      <c r="A51" s="37">
        <v>12</v>
      </c>
      <c r="B51" s="90" t="s">
        <v>89</v>
      </c>
      <c r="C51" s="90"/>
      <c r="D51" s="37"/>
      <c r="E51" s="38"/>
      <c r="F51" s="39"/>
      <c r="G51" s="40">
        <f>SUM(G40:G50)</f>
        <v>65511.590024</v>
      </c>
      <c r="H51" s="34"/>
      <c r="I51" s="34"/>
      <c r="J51" s="34">
        <f>SUM(J40:J50)</f>
        <v>102542.1263</v>
      </c>
      <c r="K51" s="68"/>
      <c r="L51" s="68">
        <f>SUM(L40:L50)</f>
        <v>74503.34</v>
      </c>
      <c r="M51" s="69"/>
      <c r="N51" s="69">
        <f>SUM(N40:N50)</f>
        <v>284075.1464</v>
      </c>
      <c r="O51" s="70"/>
      <c r="P51" s="70">
        <f>SUM(P40:P50)</f>
        <v>0</v>
      </c>
      <c r="Q51" s="80"/>
      <c r="R51" s="80">
        <f>SUM(R40:R50)</f>
        <v>56523.05</v>
      </c>
    </row>
    <row r="52" ht="24" customHeight="1" spans="1:18">
      <c r="A52" s="35" t="s">
        <v>138</v>
      </c>
      <c r="B52" s="36"/>
      <c r="C52" s="36"/>
      <c r="D52" s="37" t="s">
        <v>139</v>
      </c>
      <c r="E52" s="38"/>
      <c r="F52" s="39"/>
      <c r="G52" s="40">
        <f>G51+G38+G22</f>
        <v>132316.552585015</v>
      </c>
      <c r="H52" s="34"/>
      <c r="I52" s="34"/>
      <c r="J52" s="34">
        <f>J51+J38+J22</f>
        <v>169432.0538</v>
      </c>
      <c r="K52" s="68"/>
      <c r="L52" s="68">
        <f>L51+L38+L22</f>
        <v>183771.72</v>
      </c>
      <c r="M52" s="69"/>
      <c r="N52" s="69">
        <f>N51+N38+N22</f>
        <v>389149.1559</v>
      </c>
      <c r="O52" s="70"/>
      <c r="P52" s="70">
        <f>P51+P38+P22</f>
        <v>0</v>
      </c>
      <c r="Q52" s="80"/>
      <c r="R52" s="80">
        <f>R51+R38+R22</f>
        <v>108190.5267</v>
      </c>
    </row>
  </sheetData>
  <mergeCells count="19">
    <mergeCell ref="H1:J1"/>
    <mergeCell ref="K1:L1"/>
    <mergeCell ref="M1:N1"/>
    <mergeCell ref="O1:P1"/>
    <mergeCell ref="Q1:R1"/>
    <mergeCell ref="H2:I2"/>
    <mergeCell ref="A52:C52"/>
    <mergeCell ref="A2:A3"/>
    <mergeCell ref="B2:B3"/>
    <mergeCell ref="C2:C3"/>
    <mergeCell ref="D2:D3"/>
    <mergeCell ref="E2:E3"/>
    <mergeCell ref="F2:F3"/>
    <mergeCell ref="G2:G3"/>
    <mergeCell ref="J2:J3"/>
    <mergeCell ref="L2:L3"/>
    <mergeCell ref="N2:N3"/>
    <mergeCell ref="P2:P3"/>
    <mergeCell ref="R2:R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汇总表</vt:lpstr>
      <vt:lpstr>铺装（第三次报价）</vt:lpstr>
      <vt:lpstr>安装（第三次报价）</vt:lpstr>
      <vt:lpstr>管网（第三次报价）</vt:lpstr>
      <vt:lpstr>铺装（第二次报价）</vt:lpstr>
      <vt:lpstr>安装（第二次报价）</vt:lpstr>
      <vt:lpstr>管网（第二次报价）</vt:lpstr>
      <vt:lpstr>铺装（第一次报价）</vt:lpstr>
      <vt:lpstr>安装（第一次报价）</vt:lpstr>
      <vt:lpstr>管网（第一次报价）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DD</cp:lastModifiedBy>
  <dcterms:created xsi:type="dcterms:W3CDTF">2020-06-23T06:56:00Z</dcterms:created>
  <cp:lastPrinted>2020-08-05T01:45:00Z</cp:lastPrinted>
  <dcterms:modified xsi:type="dcterms:W3CDTF">2021-10-16T11:04:28Z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707CE5FBC0B24B1999886DCB2016B44D</vt:lpwstr>
  </property>
</Properties>
</file>