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56" firstSheet="4" activeTab="4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1结算审批表" sheetId="81" r:id="rId5"/>
    <sheet name="2资料存档目录" sheetId="82" r:id="rId6"/>
    <sheet name="3工程结算汇总表" sheetId="83" r:id="rId7"/>
    <sheet name="4结算明细汇总表" sheetId="84" r:id="rId8"/>
    <sheet name="5.80厚挂网喷浆-合同内" sheetId="85" r:id="rId9"/>
    <sheet name="6.锚钉-合同内" sheetId="86" r:id="rId10"/>
    <sheet name="7.二次支护80厚挂网喷浆-签证" sheetId="87" r:id="rId11"/>
    <sheet name="8.二次支护锚钉-签证" sheetId="88" r:id="rId12"/>
  </sheet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_FilterDatabase" localSheetId="9" hidden="1">'6.锚钉-合同内'!$A$2:$I$53</definedName>
    <definedName name="_xlnm.Print_Area" localSheetId="4">'1结算审批表'!$A$1:$D$15</definedName>
    <definedName name="_xlnm.Print_Area" localSheetId="6">'3工程结算汇总表'!$A$1:$G$34</definedName>
    <definedName name="_xlnm.Print_Area" localSheetId="5">'2资料存档目录'!$A$1:$F$28</definedName>
    <definedName name="_xlnm.Print_Titles" localSheetId="7">'4结算明细汇总表'!$1:$2</definedName>
    <definedName name="_xlnm.Print_Area" localSheetId="7">'4结算明细汇总表'!$A$1:$G$26</definedName>
    <definedName name="_xlnm.Print_Area" localSheetId="8">'5.80厚挂网喷浆-合同内'!$A$1:$M$29</definedName>
    <definedName name="_xlnm.Print_Titles" localSheetId="8">'5.80厚挂网喷浆-合同内'!$1:$2</definedName>
    <definedName name="_xlnm.Print_Area" localSheetId="9">'6.锚钉-合同内'!$A$1:$G$53</definedName>
    <definedName name="_xlnm.Print_Titles" localSheetId="9">'6.锚钉-合同内'!$1:$2</definedName>
    <definedName name="_xlnm.Print_Area" localSheetId="10">'7.二次支护80厚挂网喷浆-签证'!$A$1:$M$6</definedName>
    <definedName name="_xlnm.Print_Area" localSheetId="11">'8.二次支护锚钉-签证'!$A$1:$G$8</definedName>
  </definedNames>
  <calcPr calcId="144525" fullPrecision="0"/>
</workbook>
</file>

<file path=xl/sharedStrings.xml><?xml version="1.0" encoding="utf-8"?>
<sst xmlns="http://schemas.openxmlformats.org/spreadsheetml/2006/main" count="1126" uniqueCount="562">
  <si>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</si>
  <si>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</si>
  <si>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</si>
  <si>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</si>
  <si>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</si>
  <si>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</si>
  <si>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</si>
  <si>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</si>
  <si>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</si>
  <si>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</si>
  <si>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</si>
  <si>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</si>
  <si>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</si>
  <si>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</si>
  <si>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</si>
  <si>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</si>
  <si>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</si>
  <si>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</si>
  <si>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</si>
  <si>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</si>
  <si>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</si>
  <si>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</si>
  <si>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</si>
  <si>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</si>
  <si>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</si>
  <si>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</si>
  <si>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</si>
  <si>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</si>
  <si>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</si>
  <si>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</si>
  <si>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</si>
  <si>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</si>
  <si>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</si>
  <si>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</si>
  <si>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</si>
  <si>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</si>
  <si>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</si>
  <si>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</si>
  <si>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</si>
  <si>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</si>
  <si>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</si>
  <si>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</si>
  <si>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</si>
  <si>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</si>
  <si>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</si>
  <si>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</si>
  <si>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</si>
  <si>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</si>
  <si>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</si>
  <si>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</si>
  <si>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</si>
  <si>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</si>
  <si>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</si>
  <si>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</si>
  <si>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</si>
  <si>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</si>
  <si>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</si>
  <si>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</si>
  <si>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</si>
  <si>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</si>
  <si>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</si>
  <si>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</si>
  <si>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</si>
  <si>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</si>
  <si>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</si>
  <si>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</si>
  <si>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</si>
  <si>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</si>
  <si>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</si>
  <si>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</si>
  <si>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</si>
  <si>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</si>
  <si>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</si>
  <si>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</si>
  <si>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</si>
  <si>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</si>
  <si>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</si>
  <si>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</si>
  <si>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</si>
  <si>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</si>
  <si>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</si>
  <si>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</si>
  <si>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</si>
  <si>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</si>
  <si>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</si>
  <si>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</si>
  <si>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</si>
  <si>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</si>
  <si>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</si>
  <si>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</si>
  <si>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</si>
  <si>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</si>
  <si>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</si>
  <si>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</si>
  <si>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</si>
  <si>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</si>
  <si>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</si>
  <si>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</si>
  <si>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</si>
  <si>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</si>
  <si>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</si>
  <si>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</si>
  <si>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</si>
  <si>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</si>
  <si>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</si>
  <si>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</si>
  <si>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</si>
  <si>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</si>
  <si>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</si>
  <si>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</si>
  <si>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</si>
  <si>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</si>
  <si>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</si>
  <si>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</si>
  <si>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</si>
  <si>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</si>
  <si>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</si>
  <si>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</si>
  <si>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</si>
  <si>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</si>
  <si>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</si>
  <si>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</si>
  <si>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</si>
  <si>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</si>
  <si>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</si>
  <si>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</si>
  <si>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</si>
  <si>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</si>
  <si>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</si>
  <si>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</si>
  <si>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</si>
  <si>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</si>
  <si>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</si>
  <si>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</si>
  <si>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</si>
  <si>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</si>
  <si>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</si>
  <si>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</si>
  <si>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</si>
  <si>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</si>
  <si>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</si>
  <si>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</si>
  <si>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</si>
  <si>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</si>
  <si>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</si>
  <si>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</si>
  <si>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</si>
  <si>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</si>
  <si>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</si>
  <si>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</si>
  <si>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</si>
  <si>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</si>
  <si>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</si>
  <si>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</si>
  <si>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</si>
  <si>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</si>
  <si>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</si>
  <si>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</si>
  <si>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</si>
  <si>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</si>
  <si>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</si>
  <si>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</si>
  <si>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</si>
  <si>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</si>
  <si>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</si>
  <si>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</si>
  <si>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</si>
  <si>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</si>
  <si>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</si>
  <si>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</si>
  <si>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</si>
  <si>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</si>
  <si>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</si>
  <si>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</si>
  <si>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</si>
  <si>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</si>
  <si>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</si>
  <si>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</si>
  <si>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</si>
  <si>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</si>
  <si>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</si>
  <si>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</si>
  <si>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</si>
  <si>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</si>
  <si>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</si>
  <si>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</si>
  <si>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</si>
  <si>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</si>
  <si>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</si>
  <si>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</si>
  <si>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</si>
  <si>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</si>
  <si>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</si>
  <si>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</si>
  <si>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</si>
  <si>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</si>
  <si>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</si>
  <si>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</si>
  <si>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</si>
  <si>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</si>
  <si>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</si>
  <si>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</si>
  <si>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</si>
  <si>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</si>
  <si>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</si>
  <si>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</si>
  <si>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</si>
  <si>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</si>
  <si>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</si>
  <si>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</si>
  <si>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</si>
  <si>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</si>
  <si>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</si>
  <si>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</si>
  <si>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</si>
  <si>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</si>
  <si>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</si>
  <si>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</si>
  <si>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</si>
  <si>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</si>
  <si>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</si>
  <si>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</si>
  <si>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</si>
  <si>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</si>
  <si>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</si>
  <si>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</si>
  <si>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</si>
  <si>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</si>
  <si>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</si>
  <si>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</si>
  <si>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</si>
  <si>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</si>
  <si>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</si>
  <si>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</si>
  <si>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</si>
  <si>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</si>
  <si>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</si>
  <si>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</si>
  <si>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</si>
  <si>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</si>
  <si>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</si>
  <si>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</si>
  <si>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</si>
  <si>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</si>
  <si>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</si>
  <si>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</si>
  <si>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</si>
  <si>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</si>
  <si>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</si>
  <si>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</si>
  <si>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</si>
  <si>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</si>
  <si>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</si>
  <si>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</si>
  <si>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</si>
  <si>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</si>
  <si>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</si>
  <si>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</si>
  <si>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</si>
  <si>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</si>
  <si>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</si>
  <si>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</si>
  <si>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</si>
  <si>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</si>
  <si>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</si>
  <si>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</si>
  <si>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</si>
  <si>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</si>
  <si>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</si>
  <si>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</si>
  <si>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</si>
  <si>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</si>
  <si>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</si>
  <si>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</si>
  <si>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</si>
  <si>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</si>
  <si>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</si>
  <si>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</si>
  <si>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</si>
  <si>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</si>
  <si>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</si>
  <si>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</si>
  <si>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</si>
  <si>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</si>
  <si>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</si>
  <si>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</si>
  <si>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</si>
  <si>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</si>
  <si>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</si>
  <si>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</si>
  <si>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</si>
  <si>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</si>
  <si>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</si>
  <si>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</si>
  <si>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</si>
  <si>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</si>
  <si>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</si>
  <si>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</si>
  <si>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</si>
  <si>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</si>
  <si>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</si>
  <si>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</si>
  <si>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</si>
  <si>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</si>
  <si>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</si>
  <si>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</si>
  <si>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</si>
  <si>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</si>
  <si>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</si>
  <si>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</si>
  <si>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</si>
  <si>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</si>
  <si>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</si>
  <si>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</si>
  <si>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</si>
  <si>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</si>
  <si>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</si>
  <si>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</si>
  <si>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</si>
  <si>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</si>
  <si>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</si>
  <si>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</si>
  <si>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</si>
  <si>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</si>
  <si>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</si>
  <si>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</si>
  <si>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</si>
  <si>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</si>
  <si>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</si>
  <si>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</si>
  <si>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</si>
  <si>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</si>
  <si>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</si>
  <si>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</si>
  <si>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</si>
  <si>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</si>
  <si>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</si>
  <si>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</si>
  <si>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</si>
  <si>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</si>
  <si>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</si>
  <si>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</si>
  <si>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r>
      <rPr>
        <b/>
        <u/>
        <sz val="14"/>
        <rFont val="楷体_GB2312"/>
        <charset val="134"/>
      </rPr>
      <t>宜阳山水文苑基坑支护工程施工合同</t>
    </r>
    <r>
      <rPr>
        <b/>
        <sz val="14"/>
        <rFont val="楷体_GB2312"/>
        <charset val="134"/>
      </rPr>
      <t>结算审批表</t>
    </r>
  </si>
  <si>
    <t>项目名称</t>
  </si>
  <si>
    <t>宜阳山水文苑</t>
  </si>
  <si>
    <t>合同编号</t>
  </si>
  <si>
    <t>SSWY.01-JA-019</t>
  </si>
  <si>
    <t>合同名称</t>
  </si>
  <si>
    <t>宜阳山水文苑基坑支护工程施工合同</t>
  </si>
  <si>
    <t>合同金额</t>
  </si>
  <si>
    <r>
      <rPr>
        <u/>
        <sz val="12"/>
        <rFont val="楷体_GB2312"/>
        <charset val="134"/>
      </rPr>
      <t>635000.00</t>
    </r>
    <r>
      <rPr>
        <sz val="12"/>
        <rFont val="楷体_GB2312"/>
        <charset val="134"/>
      </rPr>
      <t>元</t>
    </r>
  </si>
  <si>
    <t>施工单位名称</t>
  </si>
  <si>
    <t>河南三建建设集团有限公司</t>
  </si>
  <si>
    <t>乙方送审价</t>
  </si>
  <si>
    <t>722978.3元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</si>
  <si>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</si>
  <si>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</si>
  <si>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</si>
  <si>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</si>
  <si>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</si>
  <si>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</si>
  <si>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</si>
  <si>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</si>
  <si>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</si>
  <si>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</si>
  <si>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</si>
  <si>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</si>
  <si>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</si>
  <si>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</si>
  <si>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</si>
  <si>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名称</t>
  </si>
  <si>
    <t>份/页</t>
  </si>
  <si>
    <t>页码</t>
  </si>
  <si>
    <t>原件/复印件</t>
  </si>
  <si>
    <t>备注</t>
  </si>
  <si>
    <t>宜阳山水文苑基坑支护工程施工合同结算审批表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</si>
  <si>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</si>
  <si>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</si>
  <si>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</si>
  <si>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</si>
  <si>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</si>
  <si>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</si>
  <si>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</si>
  <si>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</si>
  <si>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</si>
  <si>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宜阳山水文苑基坑支护工程施工合同结算汇总表</t>
  </si>
  <si>
    <t>第4页</t>
  </si>
  <si>
    <t>宜阳山水文苑基坑支护工程施工合同结算价明细汇总表</t>
  </si>
  <si>
    <t>1份2页</t>
  </si>
  <si>
    <t>第5~6页</t>
  </si>
  <si>
    <t>结算通知书（合同编号：SSWY.01-JA-019）</t>
  </si>
  <si>
    <t>第7页</t>
  </si>
  <si>
    <t>结算申请报告（合同编号：SSWY.01-JA-019）</t>
  </si>
  <si>
    <t>第8页</t>
  </si>
  <si>
    <t>工程验收单（合同编号：SSWY.01-JA-019）</t>
  </si>
  <si>
    <t>第9页</t>
  </si>
  <si>
    <t>授权委托书（合同编号：SSWY.01-JA-019）</t>
  </si>
  <si>
    <t>第10页</t>
  </si>
  <si>
    <t>工程往来账目明细（合同编号：SSWY.01-JA-019）</t>
  </si>
  <si>
    <t>第11页</t>
  </si>
  <si>
    <t>押金条、情况说明（合同编号：SSWY.01-JA-019）</t>
  </si>
  <si>
    <t>第12~13页</t>
  </si>
  <si>
    <t>基坑支护单位与总包单位存在经济纠纷，无法出具水电结清证明，现使用结算款进行质押共计2万元整，待经济纠纷解决出具水电结清证明再进行退还</t>
  </si>
  <si>
    <t>宜阳山水文苑基坑支护工程施工合同量价确认单</t>
  </si>
  <si>
    <t>1份6页</t>
  </si>
  <si>
    <t>第14~19页</t>
  </si>
  <si>
    <t>签字版</t>
  </si>
  <si>
    <t>宜阳山水文苑基坑支护工程施工合同（含审批表）（合同编号：SSWY.01-JA-019）</t>
  </si>
  <si>
    <t>1份7页</t>
  </si>
  <si>
    <t>第20~26页</t>
  </si>
  <si>
    <t>复印件</t>
  </si>
  <si>
    <r>
      <rPr>
        <sz val="11"/>
        <color rgb="FF006100"/>
        <rFont val="宋体"/>
        <charset val="134"/>
        <scheme val="minor"/>
      </rPr>
      <t>宜阳山水文苑基坑支护工程施工合同签证单</t>
    </r>
    <r>
      <rPr>
        <sz val="11"/>
        <color rgb="FF006100"/>
        <rFont val="宋体"/>
        <charset val="134"/>
      </rPr>
      <t>（编号：</t>
    </r>
    <r>
      <rPr>
        <sz val="11"/>
        <color rgb="FF006100"/>
        <rFont val="宋体"/>
        <charset val="134"/>
        <scheme val="minor"/>
      </rPr>
      <t>SSWY.01-JA-019</t>
    </r>
    <r>
      <rPr>
        <sz val="11"/>
        <color rgb="FF006100"/>
        <rFont val="宋体"/>
        <charset val="134"/>
      </rPr>
      <t>）</t>
    </r>
  </si>
  <si>
    <t>第27页</t>
  </si>
  <si>
    <r>
      <rPr>
        <sz val="11"/>
        <color rgb="FF006100"/>
        <rFont val="宋体"/>
        <charset val="134"/>
        <scheme val="minor"/>
      </rPr>
      <t>宜阳山水文苑基坑支护工程施工工作联系单</t>
    </r>
    <r>
      <rPr>
        <sz val="11"/>
        <color rgb="FF006100"/>
        <rFont val="宋体"/>
        <charset val="134"/>
      </rPr>
      <t>（编号：</t>
    </r>
    <r>
      <rPr>
        <sz val="11"/>
        <color rgb="FF006100"/>
        <rFont val="宋体"/>
        <charset val="134"/>
        <scheme val="minor"/>
      </rPr>
      <t>编号：FK-09</t>
    </r>
    <r>
      <rPr>
        <sz val="11"/>
        <color rgb="FF006100"/>
        <rFont val="宋体"/>
        <charset val="134"/>
      </rPr>
      <t>）</t>
    </r>
  </si>
  <si>
    <t>第28页</t>
  </si>
  <si>
    <t>罚款单</t>
  </si>
  <si>
    <t>宜阳山水文苑基坑支护工程施工工作联系单（编号：编号：002、041、054）</t>
  </si>
  <si>
    <t>第29~35页</t>
  </si>
  <si>
    <t>宜阳基坑支护使用机械情况说明</t>
  </si>
  <si>
    <t>第36页</t>
  </si>
  <si>
    <t>现场勘察记录表</t>
  </si>
  <si>
    <t>1份9页</t>
  </si>
  <si>
    <t>第37~45页</t>
  </si>
  <si>
    <t>施工方报送的结算资料</t>
  </si>
  <si>
    <t>1份11页</t>
  </si>
  <si>
    <t>第46~56页</t>
  </si>
  <si>
    <t>竣工图</t>
  </si>
  <si>
    <t>1份3页</t>
  </si>
  <si>
    <t>第57~59页</t>
  </si>
  <si>
    <t>造价师：</t>
  </si>
  <si>
    <t>日期：</t>
  </si>
  <si>
    <t>工程结算汇总表</t>
  </si>
  <si>
    <t>合同编号：SSWY.01-JA-019                          合同金额：635000元</t>
  </si>
  <si>
    <t>合同名称：宜阳山水文苑基坑支护工程施工合同</t>
  </si>
  <si>
    <t>甲    方：洛阳莘子园置业有限公司</t>
  </si>
  <si>
    <t>乙    方：河南三建建设集团有限公司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</si>
  <si>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</si>
  <si>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</si>
  <si>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</si>
  <si>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</si>
  <si>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</si>
  <si>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</si>
  <si>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签证单</t>
  </si>
  <si>
    <t>肆万玖仟陆佰玖拾元柒角玖分</t>
  </si>
  <si>
    <t>扣款项目</t>
  </si>
  <si>
    <t>二</t>
  </si>
  <si>
    <t>其他费用合计</t>
  </si>
  <si>
    <t>审减追加额</t>
  </si>
  <si>
    <t>协商结算舍尾数金额</t>
  </si>
  <si>
    <t>……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</si>
  <si>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</si>
  <si>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</si>
  <si>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</si>
  <si>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</si>
  <si>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</si>
  <si>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</si>
  <si>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</si>
  <si>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</si>
  <si>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</si>
  <si>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</si>
  <si>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</si>
  <si>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</si>
  <si>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</si>
  <si>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</si>
  <si>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</si>
  <si>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</si>
  <si>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</si>
  <si>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</si>
  <si>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</si>
  <si>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</si>
  <si>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宜阳山水文苑基坑支护工程施工合同
结算价明细汇总表</t>
  </si>
  <si>
    <t>单位</t>
  </si>
  <si>
    <t>工程量</t>
  </si>
  <si>
    <t>单价（元/㎡、m、T、台班）</t>
  </si>
  <si>
    <t>合价（元）</t>
  </si>
  <si>
    <t>合同内结算</t>
  </si>
  <si>
    <t>80厚挂网喷浆</t>
  </si>
  <si>
    <t>㎡</t>
  </si>
  <si>
    <t>锚钉（Ⅲ18钢筋）</t>
  </si>
  <si>
    <t>m</t>
  </si>
  <si>
    <t>护坡钢筋网（T）（φ6@250*250）</t>
  </si>
  <si>
    <t>T</t>
  </si>
  <si>
    <t>坡顶加固钢筋（T）（φ14@1500）</t>
  </si>
  <si>
    <t>固定土钉加强筋（T）HRB400φ14</t>
  </si>
  <si>
    <t>合计</t>
  </si>
  <si>
    <t>详见签证单</t>
  </si>
  <si>
    <t>扣款</t>
  </si>
  <si>
    <t>元</t>
  </si>
  <si>
    <t>联系单FK-09</t>
  </si>
  <si>
    <t>护坡顶钢管</t>
  </si>
  <si>
    <t>台班</t>
  </si>
  <si>
    <t>协调土方挖机配合支护单位顶钢管</t>
  </si>
  <si>
    <t>因局部厚度不满足合同要求，经与施工单位协商暂定扣款</t>
  </si>
  <si>
    <t>报送金额</t>
  </si>
  <si>
    <t>合计（一+二+三）</t>
  </si>
  <si>
    <t>报送</t>
  </si>
  <si>
    <t>欧路路</t>
  </si>
  <si>
    <t>结算金额的5%</t>
  </si>
  <si>
    <t>审减额</t>
  </si>
  <si>
    <t>合计+审减追加额（四+五）</t>
  </si>
  <si>
    <t>经双方协商，最终结算金额</t>
  </si>
  <si>
    <t>舍尾数金额222.31元</t>
  </si>
  <si>
    <t>甲方代表：</t>
  </si>
  <si>
    <t>乙方代表：</t>
  </si>
  <si>
    <t>宜阳山水文苑基坑支护工程80厚挂网喷浆-合同内</t>
  </si>
  <si>
    <t>部位</t>
  </si>
  <si>
    <t>下口（m)</t>
  </si>
  <si>
    <t>上口（m)</t>
  </si>
  <si>
    <t>高（m)</t>
  </si>
  <si>
    <t>工程量(㎡）</t>
  </si>
  <si>
    <t>翻边宽度（m)</t>
  </si>
  <si>
    <t>翻边面积（㎡）</t>
  </si>
  <si>
    <t>护坡+翻边面积（㎡）</t>
  </si>
  <si>
    <t>护坡钢筋网(T)(φ6@250*250)</t>
  </si>
  <si>
    <t>坡顶加固钢筋(T)(φ14@1500)</t>
  </si>
  <si>
    <t>固定土钉加强筋(T)HRB400φ14</t>
  </si>
  <si>
    <t>9、10、11#楼</t>
  </si>
  <si>
    <t>①</t>
  </si>
  <si>
    <t>2020.4.14现场测量锚钉</t>
  </si>
  <si>
    <t>②</t>
  </si>
  <si>
    <t>Φ6=0.222Kg</t>
  </si>
  <si>
    <t>③</t>
  </si>
  <si>
    <t>Φ6.5=0.26kg</t>
  </si>
  <si>
    <t>④</t>
  </si>
  <si>
    <t>Φ8=0.395Kg</t>
  </si>
  <si>
    <t>4-1</t>
  </si>
  <si>
    <t>Φ10=0.617Kg</t>
  </si>
  <si>
    <t>⑤</t>
  </si>
  <si>
    <t>Φ12=0.888Kg</t>
  </si>
  <si>
    <t>⑥</t>
  </si>
  <si>
    <t>Φ14=1.21Kg</t>
  </si>
  <si>
    <t>⑦</t>
  </si>
  <si>
    <t>⑧</t>
  </si>
  <si>
    <t>8-1</t>
  </si>
  <si>
    <t>⑩</t>
  </si>
  <si>
    <t>2020.8.14现场测量锚钉</t>
  </si>
  <si>
    <t>⑨</t>
  </si>
  <si>
    <t>11</t>
  </si>
  <si>
    <t>12</t>
  </si>
  <si>
    <t>2</t>
  </si>
  <si>
    <t>2020.9.24现场测量80厚挂网喷浆</t>
  </si>
  <si>
    <t>3</t>
  </si>
  <si>
    <t>4</t>
  </si>
  <si>
    <t>小计</t>
  </si>
  <si>
    <t>宜阳山水文苑基坑支护工程锚钉-合同内</t>
  </si>
  <si>
    <t>锚钉（根）</t>
  </si>
  <si>
    <t>每根长（m）</t>
  </si>
  <si>
    <t>锚钉长（m)</t>
  </si>
  <si>
    <t>上排</t>
  </si>
  <si>
    <t>下排</t>
  </si>
  <si>
    <t>2020.9.24现场测量锚钉</t>
  </si>
  <si>
    <t>宜阳山水文苑基坑支护工程80厚挂网喷浆-签证部分</t>
  </si>
  <si>
    <t>2020.9.24(1-6#楼、10-12#楼）</t>
  </si>
  <si>
    <t>工程量
(㎡）</t>
  </si>
  <si>
    <t>护坡钢筋网
(T)
(φ6@250*250)</t>
  </si>
  <si>
    <t>坡顶加固钢筋(T)
(φ14@1500)</t>
  </si>
  <si>
    <t>固定土钉加强筋(T)
(HRB400φ14)</t>
  </si>
  <si>
    <t>加强筋</t>
  </si>
  <si>
    <t>护坡钢筋</t>
  </si>
  <si>
    <t>1</t>
  </si>
  <si>
    <t>5</t>
  </si>
  <si>
    <t>宜阳山水文苑基坑支护工程锚钉-签证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</si>
</sst>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0_ "/>
    <numFmt numFmtId="178" formatCode="0_ "/>
    <numFmt numFmtId="179" formatCode="0.00&quot;元&quot;"/>
    <numFmt numFmtId="180" formatCode="[DBNum2][$RMB]General;[Red][DBNum2][$RMB]General"/>
  </numFmts>
  <fonts count="43"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color rgb="FF333333"/>
      <name val="&amp;quot"/>
      <charset val="134"/>
    </font>
    <font>
      <b/>
      <sz val="12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sz val="10"/>
      <name val="Times New Roman"/>
      <charset val="0"/>
    </font>
    <font>
      <b/>
      <sz val="12"/>
      <name val="楷体_GB2312"/>
      <charset val="134"/>
    </font>
    <font>
      <b/>
      <sz val="10.5"/>
      <name val="楷体_GB2312"/>
      <charset val="134"/>
    </font>
    <font>
      <sz val="14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b/>
      <u/>
      <sz val="14"/>
      <name val="楷体_GB2312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name val="楷体_GB2312"/>
      <charset val="134"/>
    </font>
    <font>
      <sz val="11"/>
      <color rgb="FF006100"/>
      <name val="宋体"/>
      <charset val="134"/>
    </font>
    <font>
      <sz val="12"/>
      <color rgb="FF000000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10" borderId="18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19" borderId="20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34" fillId="5" borderId="18" applyNumberFormat="0" applyAlignment="0" applyProtection="0">
      <alignment vertical="center"/>
    </xf>
    <xf numFmtId="0" fontId="36" fillId="26" borderId="23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right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0" fillId="0" borderId="0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49" fontId="0" fillId="0" borderId="9" xfId="0" applyNumberForma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176" fontId="0" fillId="0" borderId="9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7" fillId="0" borderId="13" xfId="0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76" fontId="7" fillId="0" borderId="14" xfId="0" applyNumberFormat="1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176" fontId="9" fillId="0" borderId="1" xfId="0" applyNumberFormat="1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8" fontId="9" fillId="0" borderId="1" xfId="0" applyNumberFormat="1" applyFont="1" applyFill="1" applyBorder="1" applyAlignment="1">
      <alignment horizontal="justify" vertical="center" wrapText="1"/>
    </xf>
    <xf numFmtId="179" fontId="9" fillId="0" borderId="1" xfId="0" applyNumberFormat="1" applyFont="1" applyFill="1" applyBorder="1" applyAlignment="1">
      <alignment horizontal="justify" vertical="center" wrapText="1"/>
    </xf>
    <xf numFmtId="180" fontId="9" fillId="0" borderId="1" xfId="0" applyNumberFormat="1" applyFont="1" applyFill="1" applyBorder="1" applyAlignment="1">
      <alignment horizontal="justify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justify" vertical="center"/>
    </xf>
    <xf numFmtId="0" fontId="1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13" fillId="0" borderId="0" xfId="3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4" fillId="0" borderId="8" xfId="31" applyFont="1" applyFill="1" applyBorder="1" applyAlignment="1">
      <alignment horizontal="center" vertical="center" wrapText="1"/>
    </xf>
    <xf numFmtId="0" fontId="14" fillId="0" borderId="9" xfId="31" applyFont="1" applyFill="1" applyBorder="1" applyAlignment="1">
      <alignment horizontal="center" vertical="center" wrapText="1"/>
    </xf>
    <xf numFmtId="0" fontId="14" fillId="0" borderId="10" xfId="31" applyFont="1" applyFill="1" applyBorder="1" applyAlignment="1">
      <alignment horizontal="center" vertical="center" wrapText="1"/>
    </xf>
    <xf numFmtId="0" fontId="14" fillId="0" borderId="11" xfId="31" applyFont="1" applyFill="1" applyBorder="1" applyAlignment="1">
      <alignment horizontal="center" vertical="center" wrapText="1"/>
    </xf>
    <xf numFmtId="0" fontId="14" fillId="0" borderId="1" xfId="3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justify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179" fontId="17" fillId="0" borderId="1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wrapText="1"/>
    </xf>
    <xf numFmtId="0" fontId="9" fillId="0" borderId="12" xfId="0" applyNumberFormat="1" applyFont="1" applyFill="1" applyBorder="1" applyAlignment="1">
      <alignment horizontal="left" wrapText="1"/>
    </xf>
    <xf numFmtId="0" fontId="18" fillId="0" borderId="1" xfId="0" applyNumberFormat="1" applyFont="1" applyFill="1" applyBorder="1" applyAlignment="1">
      <alignment horizontal="left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left" wrapText="1"/>
    </xf>
    <xf numFmtId="0" fontId="9" fillId="0" borderId="15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0" xfId="0" applyFill="1">
      <alignment vertical="center"/>
    </xf>
    <xf numFmtId="0" fontId="0" fillId="0" borderId="2" xfId="0" applyBorder="1">
      <alignment vertical="center"/>
    </xf>
    <xf numFmtId="0" fontId="0" fillId="3" borderId="2" xfId="0" applyFill="1" applyBorder="1">
      <alignment vertical="center"/>
    </xf>
    <xf numFmtId="0" fontId="0" fillId="0" borderId="16" xfId="0" applyBorder="1">
      <alignment vertical="center"/>
    </xf>
    <xf numFmtId="0" fontId="0" fillId="3" borderId="7" xfId="0" applyFill="1" applyBorder="1">
      <alignment vertical="center"/>
    </xf>
    <xf numFmtId="0" fontId="0" fillId="0" borderId="7" xfId="0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0 2 2 2 2 2" xfId="50"/>
    <cellStyle name="常规 3 2 4" xfId="51"/>
  </cellStyles>
  <tableStyles count="0" defaultTableStyle="TableStyleMedium9" defaultPivotStyle="PivotStyleLight16"/>
  <colors>
    <mruColors>
      <color rgb="007F9698"/>
      <color rgb="00009698"/>
      <color rgb="00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8.7" hidden="1" customWidth="1"/>
    <col min="5" max="27" width="9" customWidth="1" outlineLevel="1"/>
  </cols>
  <sheetData>
    <row r="1" spans="1:30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</row>
    <row r="2" spans="1:28">
      <c r="A2" s="130" t="s">
        <v>1</v>
      </c>
      <c r="B2" s="130" t="s">
        <v>2</v>
      </c>
      <c r="C2" s="130" t="s">
        <v>3</v>
      </c>
      <c r="D2" s="130" t="s">
        <v>4</v>
      </c>
      <c r="E2" s="130" t="s">
        <v>5</v>
      </c>
      <c r="F2" s="130" t="s">
        <v>6</v>
      </c>
      <c r="G2" s="130" t="s">
        <v>7</v>
      </c>
      <c r="H2" s="130" t="s">
        <v>8</v>
      </c>
      <c r="I2" s="130" t="s">
        <v>9</v>
      </c>
      <c r="J2" s="130" t="s">
        <v>10</v>
      </c>
      <c r="K2" s="130" t="s">
        <v>11</v>
      </c>
      <c r="L2" s="130" t="s">
        <v>12</v>
      </c>
      <c r="M2" s="130" t="s">
        <v>13</v>
      </c>
      <c r="N2" s="130" t="s">
        <v>14</v>
      </c>
      <c r="O2" s="130" t="s">
        <v>15</v>
      </c>
      <c r="P2" s="130" t="s">
        <v>16</v>
      </c>
      <c r="Q2" s="130" t="s">
        <v>17</v>
      </c>
      <c r="R2" s="130" t="s">
        <v>18</v>
      </c>
      <c r="S2" s="130" t="s">
        <v>19</v>
      </c>
      <c r="T2" s="130" t="s">
        <v>20</v>
      </c>
      <c r="U2" s="130" t="s">
        <v>21</v>
      </c>
      <c r="V2" s="130" t="s">
        <v>22</v>
      </c>
      <c r="W2" s="130" t="s">
        <v>23</v>
      </c>
      <c r="X2" s="130" t="s">
        <v>24</v>
      </c>
      <c r="Y2" s="130" t="s">
        <v>25</v>
      </c>
      <c r="Z2" s="130" t="s">
        <v>26</v>
      </c>
      <c r="AA2" s="130" t="s">
        <v>27</v>
      </c>
      <c r="AB2" s="130" t="s">
        <v>28</v>
      </c>
    </row>
    <row r="3" spans="1:28">
      <c r="A3" s="130" t="s">
        <v>29</v>
      </c>
      <c r="B3" s="130" t="s">
        <v>30</v>
      </c>
      <c r="C3" s="130"/>
      <c r="D3" s="130"/>
      <c r="E3" s="130"/>
      <c r="F3" s="130"/>
      <c r="G3" s="130">
        <v>1</v>
      </c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>
        <f>SUM(E3:AA3)</f>
        <v>1</v>
      </c>
    </row>
    <row r="4" spans="1:28">
      <c r="A4" s="130" t="s">
        <v>31</v>
      </c>
      <c r="B4" s="130" t="s">
        <v>32</v>
      </c>
      <c r="C4" s="130"/>
      <c r="D4" s="130"/>
      <c r="E4" s="130">
        <v>1</v>
      </c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>
        <f t="shared" ref="AB4:AB67" si="0">SUM(E4:AA4)</f>
        <v>1</v>
      </c>
    </row>
    <row r="5" spans="1:28">
      <c r="A5" s="130" t="s">
        <v>33</v>
      </c>
      <c r="B5" s="130" t="s">
        <v>34</v>
      </c>
      <c r="C5" s="130"/>
      <c r="D5" s="130"/>
      <c r="E5" s="130">
        <v>1</v>
      </c>
      <c r="F5" s="130">
        <v>1</v>
      </c>
      <c r="G5" s="130">
        <v>1</v>
      </c>
      <c r="H5" s="130">
        <v>2</v>
      </c>
      <c r="I5" s="130">
        <v>2</v>
      </c>
      <c r="J5" s="130">
        <v>2</v>
      </c>
      <c r="K5" s="130">
        <v>2</v>
      </c>
      <c r="L5" s="130">
        <v>2</v>
      </c>
      <c r="M5" s="130">
        <v>2</v>
      </c>
      <c r="N5" s="130">
        <v>2</v>
      </c>
      <c r="O5" s="130">
        <v>2</v>
      </c>
      <c r="P5" s="130">
        <v>2</v>
      </c>
      <c r="Q5" s="130">
        <v>2</v>
      </c>
      <c r="R5" s="130">
        <v>2</v>
      </c>
      <c r="S5" s="130">
        <v>2</v>
      </c>
      <c r="T5" s="130">
        <v>2</v>
      </c>
      <c r="U5" s="130">
        <v>2</v>
      </c>
      <c r="V5" s="130">
        <v>2</v>
      </c>
      <c r="W5" s="130">
        <v>2</v>
      </c>
      <c r="X5" s="130">
        <v>2</v>
      </c>
      <c r="Y5" s="130">
        <v>2</v>
      </c>
      <c r="Z5" s="130">
        <v>2</v>
      </c>
      <c r="AA5" s="130">
        <v>1</v>
      </c>
      <c r="AB5" s="130">
        <f t="shared" si="0"/>
        <v>42</v>
      </c>
    </row>
    <row r="6" spans="1:28">
      <c r="A6" s="130" t="s">
        <v>35</v>
      </c>
      <c r="B6" s="130" t="s">
        <v>36</v>
      </c>
      <c r="C6" s="130"/>
      <c r="D6" s="130"/>
      <c r="E6" s="130">
        <v>1</v>
      </c>
      <c r="F6" s="130">
        <v>1</v>
      </c>
      <c r="G6" s="130">
        <v>1</v>
      </c>
      <c r="H6" s="130"/>
      <c r="I6" s="130">
        <v>1</v>
      </c>
      <c r="J6" s="130">
        <v>1</v>
      </c>
      <c r="K6" s="130">
        <v>1</v>
      </c>
      <c r="L6" s="130">
        <v>1</v>
      </c>
      <c r="M6" s="130">
        <v>1</v>
      </c>
      <c r="N6" s="130">
        <v>1</v>
      </c>
      <c r="O6" s="130">
        <v>1</v>
      </c>
      <c r="P6" s="130">
        <v>1</v>
      </c>
      <c r="Q6" s="130">
        <v>1</v>
      </c>
      <c r="R6" s="130">
        <v>1</v>
      </c>
      <c r="S6" s="130">
        <v>1</v>
      </c>
      <c r="T6" s="130">
        <v>1</v>
      </c>
      <c r="U6" s="130">
        <v>1</v>
      </c>
      <c r="V6" s="130">
        <v>1</v>
      </c>
      <c r="W6" s="130">
        <v>1</v>
      </c>
      <c r="X6" s="130">
        <v>1</v>
      </c>
      <c r="Y6" s="130">
        <v>1</v>
      </c>
      <c r="Z6" s="130">
        <v>1</v>
      </c>
      <c r="AA6" s="130"/>
      <c r="AB6" s="130">
        <f t="shared" si="0"/>
        <v>21</v>
      </c>
    </row>
    <row r="7" spans="1:28">
      <c r="A7" s="130" t="s">
        <v>37</v>
      </c>
      <c r="B7" s="130" t="s">
        <v>38</v>
      </c>
      <c r="C7" s="130"/>
      <c r="D7" s="130"/>
      <c r="E7" s="130">
        <v>1</v>
      </c>
      <c r="F7" s="130">
        <v>1</v>
      </c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>
        <f t="shared" si="0"/>
        <v>2</v>
      </c>
    </row>
    <row r="8" spans="1:28">
      <c r="A8" s="130" t="s">
        <v>39</v>
      </c>
      <c r="B8" s="130" t="s">
        <v>40</v>
      </c>
      <c r="C8" s="130"/>
      <c r="D8" s="130"/>
      <c r="E8" s="130">
        <v>1</v>
      </c>
      <c r="F8" s="130"/>
      <c r="G8" s="130">
        <v>4</v>
      </c>
      <c r="H8" s="130">
        <v>2</v>
      </c>
      <c r="I8" s="130">
        <v>2</v>
      </c>
      <c r="J8" s="130">
        <v>2</v>
      </c>
      <c r="K8" s="130">
        <v>2</v>
      </c>
      <c r="L8" s="130">
        <v>2</v>
      </c>
      <c r="M8" s="130">
        <v>2</v>
      </c>
      <c r="N8" s="130">
        <v>2</v>
      </c>
      <c r="O8" s="130">
        <v>2</v>
      </c>
      <c r="P8" s="130">
        <v>2</v>
      </c>
      <c r="Q8" s="130">
        <v>2</v>
      </c>
      <c r="R8" s="130">
        <v>2</v>
      </c>
      <c r="S8" s="130">
        <v>2</v>
      </c>
      <c r="T8" s="130">
        <v>2</v>
      </c>
      <c r="U8" s="130">
        <v>2</v>
      </c>
      <c r="V8" s="130">
        <v>2</v>
      </c>
      <c r="W8" s="130">
        <v>2</v>
      </c>
      <c r="X8" s="130">
        <v>2</v>
      </c>
      <c r="Y8" s="130">
        <v>2</v>
      </c>
      <c r="Z8" s="130">
        <v>2</v>
      </c>
      <c r="AA8" s="130"/>
      <c r="AB8" s="130">
        <f t="shared" si="0"/>
        <v>43</v>
      </c>
    </row>
    <row r="9" spans="1:28">
      <c r="A9" s="130" t="s">
        <v>41</v>
      </c>
      <c r="B9" s="130" t="s">
        <v>42</v>
      </c>
      <c r="C9" s="130"/>
      <c r="D9" s="130"/>
      <c r="E9" s="130"/>
      <c r="F9" s="130">
        <v>1</v>
      </c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>
        <f t="shared" si="0"/>
        <v>1</v>
      </c>
    </row>
    <row r="10" spans="1:28">
      <c r="A10" s="130" t="s">
        <v>43</v>
      </c>
      <c r="B10" s="130" t="s">
        <v>44</v>
      </c>
      <c r="C10" s="130"/>
      <c r="D10" s="130"/>
      <c r="E10" s="130"/>
      <c r="F10" s="130">
        <v>2</v>
      </c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>
        <f t="shared" si="0"/>
        <v>2</v>
      </c>
    </row>
    <row r="11" spans="1:28">
      <c r="A11" s="130" t="s">
        <v>45</v>
      </c>
      <c r="B11" s="130" t="s">
        <v>46</v>
      </c>
      <c r="C11" s="130"/>
      <c r="D11" s="130"/>
      <c r="E11" s="130"/>
      <c r="F11" s="130">
        <v>2</v>
      </c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>
        <f t="shared" si="0"/>
        <v>2</v>
      </c>
    </row>
    <row r="12" spans="1:28">
      <c r="A12" s="130" t="s">
        <v>47</v>
      </c>
      <c r="B12" s="130" t="s">
        <v>48</v>
      </c>
      <c r="C12" s="130"/>
      <c r="D12" s="130"/>
      <c r="E12" s="130"/>
      <c r="F12" s="130">
        <v>4</v>
      </c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>
        <f t="shared" si="0"/>
        <v>4</v>
      </c>
    </row>
    <row r="13" spans="1:28">
      <c r="A13" s="130" t="s">
        <v>49</v>
      </c>
      <c r="B13" s="130" t="s">
        <v>50</v>
      </c>
      <c r="C13" s="130"/>
      <c r="D13" s="130"/>
      <c r="E13" s="130"/>
      <c r="F13" s="130">
        <v>1</v>
      </c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>
        <f t="shared" si="0"/>
        <v>1</v>
      </c>
    </row>
    <row r="14" spans="1:28">
      <c r="A14" s="130" t="s">
        <v>51</v>
      </c>
      <c r="B14" s="130" t="s">
        <v>52</v>
      </c>
      <c r="C14" s="130"/>
      <c r="D14" s="130"/>
      <c r="E14" s="130"/>
      <c r="F14" s="130">
        <v>1</v>
      </c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>
        <f t="shared" si="0"/>
        <v>1</v>
      </c>
    </row>
    <row r="15" spans="1:28">
      <c r="A15" s="130" t="s">
        <v>53</v>
      </c>
      <c r="B15" s="130" t="s">
        <v>54</v>
      </c>
      <c r="C15" s="130"/>
      <c r="D15" s="130"/>
      <c r="E15" s="130"/>
      <c r="F15" s="130">
        <v>1</v>
      </c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>
        <f t="shared" si="0"/>
        <v>1</v>
      </c>
    </row>
    <row r="16" spans="1:28">
      <c r="A16" s="130" t="s">
        <v>55</v>
      </c>
      <c r="B16" s="130" t="s">
        <v>56</v>
      </c>
      <c r="C16" s="130"/>
      <c r="D16" s="130"/>
      <c r="E16" s="130"/>
      <c r="F16" s="130">
        <v>1</v>
      </c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>
        <f t="shared" si="0"/>
        <v>1</v>
      </c>
    </row>
    <row r="17" spans="1:28">
      <c r="A17" s="130" t="s">
        <v>57</v>
      </c>
      <c r="B17" s="130" t="s">
        <v>58</v>
      </c>
      <c r="C17" s="130"/>
      <c r="D17" s="130"/>
      <c r="E17" s="130"/>
      <c r="F17" s="130">
        <v>2</v>
      </c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>
        <f t="shared" si="0"/>
        <v>2</v>
      </c>
    </row>
    <row r="18" spans="1:28">
      <c r="A18" s="130" t="s">
        <v>59</v>
      </c>
      <c r="B18" s="130" t="s">
        <v>60</v>
      </c>
      <c r="C18" s="130"/>
      <c r="D18" s="130"/>
      <c r="E18" s="130"/>
      <c r="F18" s="130">
        <v>1</v>
      </c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>
        <f t="shared" si="0"/>
        <v>1</v>
      </c>
    </row>
    <row r="19" spans="1:28">
      <c r="A19" s="130" t="s">
        <v>61</v>
      </c>
      <c r="B19" s="130" t="s">
        <v>62</v>
      </c>
      <c r="C19" s="130"/>
      <c r="D19" s="130"/>
      <c r="E19" s="130"/>
      <c r="F19" s="130">
        <v>1</v>
      </c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>
        <f t="shared" si="0"/>
        <v>1</v>
      </c>
    </row>
    <row r="20" spans="1:28">
      <c r="A20" s="130" t="s">
        <v>63</v>
      </c>
      <c r="B20" s="130" t="s">
        <v>64</v>
      </c>
      <c r="C20" s="130"/>
      <c r="D20" s="130"/>
      <c r="E20" s="130"/>
      <c r="F20" s="130">
        <v>1</v>
      </c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>
        <f t="shared" si="0"/>
        <v>1</v>
      </c>
    </row>
    <row r="21" spans="1:28">
      <c r="A21" s="130" t="s">
        <v>65</v>
      </c>
      <c r="B21" s="130" t="s">
        <v>66</v>
      </c>
      <c r="C21" s="130"/>
      <c r="D21" s="130"/>
      <c r="E21" s="130"/>
      <c r="F21" s="130">
        <v>7</v>
      </c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>
        <f t="shared" si="0"/>
        <v>7</v>
      </c>
    </row>
    <row r="22" spans="1:28">
      <c r="A22" s="130" t="s">
        <v>67</v>
      </c>
      <c r="B22" s="130" t="s">
        <v>68</v>
      </c>
      <c r="C22" s="130"/>
      <c r="D22" s="130"/>
      <c r="E22" s="130"/>
      <c r="F22" s="130">
        <v>1</v>
      </c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>
        <f t="shared" si="0"/>
        <v>1</v>
      </c>
    </row>
    <row r="23" spans="1:28">
      <c r="A23" s="130" t="s">
        <v>69</v>
      </c>
      <c r="B23" s="130" t="s">
        <v>70</v>
      </c>
      <c r="C23" s="130"/>
      <c r="D23" s="130"/>
      <c r="E23" s="130"/>
      <c r="F23" s="130">
        <v>6</v>
      </c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>
        <f t="shared" si="0"/>
        <v>6</v>
      </c>
    </row>
    <row r="24" spans="1:28">
      <c r="A24" s="130" t="s">
        <v>71</v>
      </c>
      <c r="B24" s="130" t="s">
        <v>72</v>
      </c>
      <c r="C24" s="130"/>
      <c r="D24" s="130"/>
      <c r="E24" s="130"/>
      <c r="F24" s="130">
        <v>4</v>
      </c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>
        <f t="shared" si="0"/>
        <v>4</v>
      </c>
    </row>
    <row r="25" spans="1:28">
      <c r="A25" s="130" t="s">
        <v>73</v>
      </c>
      <c r="B25" s="130" t="s">
        <v>74</v>
      </c>
      <c r="C25" s="130"/>
      <c r="D25" s="130"/>
      <c r="E25" s="130"/>
      <c r="F25" s="130">
        <v>1</v>
      </c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>
        <f t="shared" si="0"/>
        <v>1</v>
      </c>
    </row>
    <row r="26" spans="1:28">
      <c r="A26" s="130" t="s">
        <v>75</v>
      </c>
      <c r="B26" s="130" t="s">
        <v>76</v>
      </c>
      <c r="C26" s="130"/>
      <c r="D26" s="130"/>
      <c r="E26" s="130"/>
      <c r="F26" s="130">
        <v>1</v>
      </c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>
        <f t="shared" si="0"/>
        <v>1</v>
      </c>
    </row>
    <row r="27" spans="1:28">
      <c r="A27" s="130" t="s">
        <v>77</v>
      </c>
      <c r="B27" s="130" t="s">
        <v>78</v>
      </c>
      <c r="C27" s="130"/>
      <c r="D27" s="130"/>
      <c r="E27" s="130"/>
      <c r="F27" s="130">
        <v>1</v>
      </c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>
        <f t="shared" si="0"/>
        <v>1</v>
      </c>
    </row>
    <row r="28" spans="1:28">
      <c r="A28" s="130" t="s">
        <v>79</v>
      </c>
      <c r="B28" s="130" t="s">
        <v>80</v>
      </c>
      <c r="C28" s="130"/>
      <c r="D28" s="130"/>
      <c r="E28" s="130"/>
      <c r="F28" s="130">
        <v>1</v>
      </c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>
        <f t="shared" si="0"/>
        <v>1</v>
      </c>
    </row>
    <row r="29" spans="1:28">
      <c r="A29" s="130" t="s">
        <v>81</v>
      </c>
      <c r="B29" s="130" t="s">
        <v>82</v>
      </c>
      <c r="C29" s="130"/>
      <c r="D29" s="130"/>
      <c r="E29" s="130"/>
      <c r="F29" s="130">
        <v>1</v>
      </c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>
        <f t="shared" si="0"/>
        <v>1</v>
      </c>
    </row>
    <row r="30" spans="1:28">
      <c r="A30" s="130" t="s">
        <v>83</v>
      </c>
      <c r="B30" s="130" t="s">
        <v>84</v>
      </c>
      <c r="C30" s="130"/>
      <c r="D30" s="130"/>
      <c r="E30" s="130"/>
      <c r="F30" s="130">
        <v>1</v>
      </c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>
        <f t="shared" si="0"/>
        <v>1</v>
      </c>
    </row>
    <row r="31" spans="1:28">
      <c r="A31" s="130" t="s">
        <v>85</v>
      </c>
      <c r="B31" s="130" t="s">
        <v>86</v>
      </c>
      <c r="C31" s="130"/>
      <c r="D31" s="130"/>
      <c r="E31" s="130"/>
      <c r="F31" s="130">
        <v>1</v>
      </c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>
        <f t="shared" si="0"/>
        <v>1</v>
      </c>
    </row>
    <row r="32" spans="1:28">
      <c r="A32" s="130" t="s">
        <v>87</v>
      </c>
      <c r="B32" s="130" t="s">
        <v>88</v>
      </c>
      <c r="C32" s="130"/>
      <c r="D32" s="130"/>
      <c r="E32" s="130"/>
      <c r="F32" s="130"/>
      <c r="G32" s="130">
        <v>2</v>
      </c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>
        <f t="shared" si="0"/>
        <v>2</v>
      </c>
    </row>
    <row r="33" spans="1:28">
      <c r="A33" s="130" t="s">
        <v>89</v>
      </c>
      <c r="B33" s="130" t="s">
        <v>90</v>
      </c>
      <c r="C33" s="130"/>
      <c r="D33" s="130"/>
      <c r="E33" s="130"/>
      <c r="F33" s="130"/>
      <c r="G33" s="130">
        <v>3</v>
      </c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>
        <f t="shared" si="0"/>
        <v>3</v>
      </c>
    </row>
    <row r="34" spans="1:28">
      <c r="A34" s="130" t="s">
        <v>91</v>
      </c>
      <c r="B34" s="130" t="s">
        <v>92</v>
      </c>
      <c r="C34" s="130"/>
      <c r="D34" s="130"/>
      <c r="E34" s="130"/>
      <c r="F34" s="130"/>
      <c r="G34" s="130">
        <v>1</v>
      </c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>
        <f t="shared" si="0"/>
        <v>1</v>
      </c>
    </row>
    <row r="35" spans="1:28">
      <c r="A35" s="130" t="s">
        <v>93</v>
      </c>
      <c r="B35" s="130" t="s">
        <v>94</v>
      </c>
      <c r="C35" s="130"/>
      <c r="D35" s="130"/>
      <c r="E35" s="130"/>
      <c r="F35" s="130"/>
      <c r="G35" s="130">
        <v>1</v>
      </c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>
        <f t="shared" si="0"/>
        <v>1</v>
      </c>
    </row>
    <row r="36" spans="1:28">
      <c r="A36" s="130" t="s">
        <v>95</v>
      </c>
      <c r="B36" s="130" t="s">
        <v>96</v>
      </c>
      <c r="C36" s="130"/>
      <c r="D36" s="130"/>
      <c r="E36" s="130"/>
      <c r="F36" s="130"/>
      <c r="G36" s="130">
        <v>1</v>
      </c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>
        <f t="shared" si="0"/>
        <v>1</v>
      </c>
    </row>
    <row r="37" spans="1:28">
      <c r="A37" s="130" t="s">
        <v>97</v>
      </c>
      <c r="B37" s="130" t="s">
        <v>98</v>
      </c>
      <c r="C37" s="130"/>
      <c r="D37" s="130"/>
      <c r="E37" s="130"/>
      <c r="F37" s="130"/>
      <c r="G37" s="130">
        <v>1</v>
      </c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>
        <f t="shared" si="0"/>
        <v>1</v>
      </c>
    </row>
    <row r="38" spans="1:28">
      <c r="A38" s="130" t="s">
        <v>99</v>
      </c>
      <c r="B38" s="130" t="s">
        <v>100</v>
      </c>
      <c r="C38" s="130"/>
      <c r="D38" s="130"/>
      <c r="E38" s="130"/>
      <c r="F38" s="130"/>
      <c r="G38" s="130">
        <v>1</v>
      </c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>
        <f t="shared" si="0"/>
        <v>1</v>
      </c>
    </row>
    <row r="39" spans="1:28">
      <c r="A39" s="130" t="s">
        <v>101</v>
      </c>
      <c r="B39" s="130" t="s">
        <v>102</v>
      </c>
      <c r="C39" s="130"/>
      <c r="D39" s="130"/>
      <c r="E39" s="130"/>
      <c r="F39" s="130"/>
      <c r="G39" s="130">
        <v>1</v>
      </c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>
        <f t="shared" si="0"/>
        <v>1</v>
      </c>
    </row>
    <row r="40" spans="1:28">
      <c r="A40" s="130" t="s">
        <v>103</v>
      </c>
      <c r="B40" s="130" t="s">
        <v>104</v>
      </c>
      <c r="C40" s="130"/>
      <c r="D40" s="130"/>
      <c r="E40" s="130"/>
      <c r="F40" s="130"/>
      <c r="G40" s="130">
        <v>1</v>
      </c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>
        <f t="shared" si="0"/>
        <v>1</v>
      </c>
    </row>
    <row r="41" spans="1:28">
      <c r="A41" s="130" t="s">
        <v>105</v>
      </c>
      <c r="B41" s="130" t="s">
        <v>106</v>
      </c>
      <c r="C41" s="130"/>
      <c r="D41" s="130"/>
      <c r="E41" s="130"/>
      <c r="F41" s="130"/>
      <c r="G41" s="130">
        <v>1</v>
      </c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>
        <f t="shared" si="0"/>
        <v>1</v>
      </c>
    </row>
    <row r="42" spans="1:28">
      <c r="A42" s="130" t="s">
        <v>107</v>
      </c>
      <c r="B42" s="130" t="s">
        <v>108</v>
      </c>
      <c r="C42" s="130"/>
      <c r="D42" s="130"/>
      <c r="E42" s="130"/>
      <c r="F42" s="130"/>
      <c r="G42" s="130">
        <v>1</v>
      </c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>
        <f t="shared" si="0"/>
        <v>1</v>
      </c>
    </row>
    <row r="43" spans="1:28">
      <c r="A43" s="130" t="s">
        <v>109</v>
      </c>
      <c r="B43" s="130" t="s">
        <v>110</v>
      </c>
      <c r="C43" s="130"/>
      <c r="D43" s="130"/>
      <c r="E43" s="130"/>
      <c r="F43" s="130"/>
      <c r="G43" s="130">
        <v>1</v>
      </c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>
        <f t="shared" si="0"/>
        <v>1</v>
      </c>
    </row>
    <row r="44" spans="1:28">
      <c r="A44" s="130" t="s">
        <v>111</v>
      </c>
      <c r="B44" s="130" t="s">
        <v>112</v>
      </c>
      <c r="C44" s="130"/>
      <c r="D44" s="130"/>
      <c r="E44" s="130"/>
      <c r="F44" s="130"/>
      <c r="G44" s="130">
        <v>1</v>
      </c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>
        <f t="shared" si="0"/>
        <v>1</v>
      </c>
    </row>
    <row r="45" spans="1:28">
      <c r="A45" s="130" t="s">
        <v>113</v>
      </c>
      <c r="B45" s="130" t="s">
        <v>114</v>
      </c>
      <c r="C45" s="130"/>
      <c r="D45" s="130"/>
      <c r="E45" s="130"/>
      <c r="F45" s="130"/>
      <c r="G45" s="130">
        <v>6</v>
      </c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>
        <f t="shared" si="0"/>
        <v>6</v>
      </c>
    </row>
    <row r="46" spans="1:28">
      <c r="A46" s="130" t="s">
        <v>115</v>
      </c>
      <c r="B46" s="130" t="s">
        <v>116</v>
      </c>
      <c r="C46" s="130"/>
      <c r="D46" s="130"/>
      <c r="E46" s="130"/>
      <c r="F46" s="130"/>
      <c r="G46" s="130">
        <v>1</v>
      </c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>
        <f t="shared" si="0"/>
        <v>1</v>
      </c>
    </row>
    <row r="47" spans="1:28">
      <c r="A47" s="130" t="s">
        <v>117</v>
      </c>
      <c r="B47" s="132" t="s">
        <v>118</v>
      </c>
      <c r="C47" s="130"/>
      <c r="D47" s="130"/>
      <c r="E47" s="130"/>
      <c r="F47" s="130"/>
      <c r="G47" s="130">
        <v>1</v>
      </c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>
        <f t="shared" si="0"/>
        <v>1</v>
      </c>
    </row>
    <row r="48" spans="1:28">
      <c r="A48" s="130" t="s">
        <v>119</v>
      </c>
      <c r="B48" s="130" t="s">
        <v>120</v>
      </c>
      <c r="C48" s="130"/>
      <c r="D48" s="130"/>
      <c r="E48" s="130"/>
      <c r="F48" s="130"/>
      <c r="G48" s="130">
        <v>4</v>
      </c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>
        <f t="shared" si="0"/>
        <v>4</v>
      </c>
    </row>
    <row r="49" spans="1:28">
      <c r="A49" s="130" t="s">
        <v>121</v>
      </c>
      <c r="B49" s="130" t="s">
        <v>122</v>
      </c>
      <c r="C49" s="130"/>
      <c r="D49" s="130"/>
      <c r="E49" s="130"/>
      <c r="F49" s="130"/>
      <c r="G49" s="130">
        <v>1</v>
      </c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>
        <f t="shared" si="0"/>
        <v>1</v>
      </c>
    </row>
    <row r="50" spans="1:28">
      <c r="A50" s="130" t="s">
        <v>123</v>
      </c>
      <c r="B50" s="130" t="s">
        <v>124</v>
      </c>
      <c r="C50" s="130"/>
      <c r="D50" s="130"/>
      <c r="E50" s="130"/>
      <c r="F50" s="130"/>
      <c r="G50" s="130">
        <v>1</v>
      </c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>
        <f t="shared" si="0"/>
        <v>1</v>
      </c>
    </row>
    <row r="51" spans="1:28">
      <c r="A51" s="130" t="s">
        <v>125</v>
      </c>
      <c r="B51" s="130" t="s">
        <v>126</v>
      </c>
      <c r="C51" s="130"/>
      <c r="D51" s="130"/>
      <c r="E51" s="130"/>
      <c r="F51" s="130"/>
      <c r="G51" s="130">
        <v>1</v>
      </c>
      <c r="H51" s="130">
        <v>2</v>
      </c>
      <c r="I51" s="130">
        <v>2</v>
      </c>
      <c r="J51" s="130">
        <v>2</v>
      </c>
      <c r="K51" s="130">
        <v>2</v>
      </c>
      <c r="L51" s="130">
        <v>2</v>
      </c>
      <c r="M51" s="130">
        <v>2</v>
      </c>
      <c r="N51" s="130">
        <v>2</v>
      </c>
      <c r="O51" s="130">
        <v>2</v>
      </c>
      <c r="P51" s="130">
        <v>2</v>
      </c>
      <c r="Q51" s="130">
        <v>2</v>
      </c>
      <c r="R51" s="130">
        <v>2</v>
      </c>
      <c r="S51" s="130">
        <v>2</v>
      </c>
      <c r="T51" s="130">
        <v>2</v>
      </c>
      <c r="U51" s="130">
        <v>2</v>
      </c>
      <c r="V51" s="130">
        <v>2</v>
      </c>
      <c r="W51" s="130">
        <v>2</v>
      </c>
      <c r="X51" s="130">
        <v>2</v>
      </c>
      <c r="Y51" s="130">
        <v>2</v>
      </c>
      <c r="Z51" s="130">
        <v>2</v>
      </c>
      <c r="AA51" s="130">
        <v>2</v>
      </c>
      <c r="AB51" s="130">
        <f t="shared" si="0"/>
        <v>41</v>
      </c>
    </row>
    <row r="52" spans="1:28">
      <c r="A52" s="130" t="s">
        <v>127</v>
      </c>
      <c r="B52" s="130" t="s">
        <v>128</v>
      </c>
      <c r="C52" s="130"/>
      <c r="D52" s="130"/>
      <c r="E52" s="130"/>
      <c r="F52" s="130"/>
      <c r="G52" s="130">
        <v>1</v>
      </c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>
        <f t="shared" si="0"/>
        <v>1</v>
      </c>
    </row>
    <row r="53" spans="1:28">
      <c r="A53" s="130" t="s">
        <v>129</v>
      </c>
      <c r="B53" s="130" t="s">
        <v>130</v>
      </c>
      <c r="C53" s="130"/>
      <c r="D53" s="130"/>
      <c r="E53" s="130"/>
      <c r="F53" s="130"/>
      <c r="G53" s="130">
        <v>1</v>
      </c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>
        <f t="shared" si="0"/>
        <v>1</v>
      </c>
    </row>
    <row r="54" spans="1:28">
      <c r="A54" s="130" t="s">
        <v>131</v>
      </c>
      <c r="B54" s="130" t="s">
        <v>132</v>
      </c>
      <c r="C54" s="130"/>
      <c r="D54" s="130"/>
      <c r="E54" s="130"/>
      <c r="F54" s="130"/>
      <c r="G54" s="130">
        <v>1</v>
      </c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>
        <f t="shared" si="0"/>
        <v>1</v>
      </c>
    </row>
    <row r="55" spans="1:28">
      <c r="A55" s="130" t="s">
        <v>133</v>
      </c>
      <c r="B55" s="131" t="s">
        <v>134</v>
      </c>
      <c r="C55" s="131"/>
      <c r="D55" s="131"/>
      <c r="E55" s="131"/>
      <c r="F55" s="131"/>
      <c r="G55" s="131">
        <v>1</v>
      </c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0">
        <f t="shared" si="0"/>
        <v>1</v>
      </c>
    </row>
    <row r="56" spans="1:28">
      <c r="A56" s="135" t="s">
        <v>135</v>
      </c>
      <c r="B56" s="130" t="s">
        <v>136</v>
      </c>
      <c r="C56" s="130"/>
      <c r="D56" s="130"/>
      <c r="E56" s="130"/>
      <c r="F56" s="130"/>
      <c r="G56" s="130">
        <v>2</v>
      </c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>
        <f t="shared" si="0"/>
        <v>2</v>
      </c>
    </row>
    <row r="57" spans="1:28">
      <c r="A57" s="135" t="s">
        <v>137</v>
      </c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>
        <f t="shared" si="0"/>
        <v>0</v>
      </c>
    </row>
    <row r="58" spans="1:28">
      <c r="A58" s="135" t="s">
        <v>138</v>
      </c>
      <c r="B58" s="130" t="s">
        <v>139</v>
      </c>
      <c r="C58" s="130"/>
      <c r="D58" s="130"/>
      <c r="E58" s="130"/>
      <c r="F58" s="130"/>
      <c r="G58" s="130">
        <v>1</v>
      </c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>
        <f t="shared" si="0"/>
        <v>1</v>
      </c>
    </row>
    <row r="59" spans="1:28">
      <c r="A59" s="135" t="s">
        <v>140</v>
      </c>
      <c r="B59" s="130" t="s">
        <v>141</v>
      </c>
      <c r="C59" s="130"/>
      <c r="D59" s="130"/>
      <c r="E59" s="130"/>
      <c r="F59" s="130"/>
      <c r="G59" s="130"/>
      <c r="H59" s="130">
        <v>1</v>
      </c>
      <c r="I59" s="130">
        <v>1</v>
      </c>
      <c r="J59" s="130">
        <v>1</v>
      </c>
      <c r="K59" s="130">
        <v>1</v>
      </c>
      <c r="L59" s="130">
        <v>1</v>
      </c>
      <c r="M59" s="130">
        <v>1</v>
      </c>
      <c r="N59" s="130">
        <v>1</v>
      </c>
      <c r="O59" s="130">
        <v>1</v>
      </c>
      <c r="P59" s="130">
        <v>1</v>
      </c>
      <c r="Q59" s="130">
        <v>1</v>
      </c>
      <c r="R59" s="130">
        <v>1</v>
      </c>
      <c r="S59" s="130">
        <v>1</v>
      </c>
      <c r="T59" s="130">
        <v>1</v>
      </c>
      <c r="U59" s="130">
        <v>1</v>
      </c>
      <c r="V59" s="130">
        <v>1</v>
      </c>
      <c r="W59" s="130">
        <v>1</v>
      </c>
      <c r="X59" s="130">
        <v>1</v>
      </c>
      <c r="Y59" s="130">
        <v>1</v>
      </c>
      <c r="Z59" s="130">
        <v>1</v>
      </c>
      <c r="AA59" s="130"/>
      <c r="AB59" s="130">
        <f t="shared" si="0"/>
        <v>19</v>
      </c>
    </row>
    <row r="60" spans="1:28">
      <c r="A60" s="135" t="s">
        <v>142</v>
      </c>
      <c r="B60" s="130" t="s">
        <v>143</v>
      </c>
      <c r="C60" s="130"/>
      <c r="D60" s="130"/>
      <c r="E60" s="130"/>
      <c r="F60" s="130"/>
      <c r="G60" s="130"/>
      <c r="H60" s="130">
        <v>1</v>
      </c>
      <c r="I60" s="130">
        <v>1</v>
      </c>
      <c r="J60" s="130">
        <v>1</v>
      </c>
      <c r="K60" s="130">
        <v>1</v>
      </c>
      <c r="L60" s="130">
        <v>1</v>
      </c>
      <c r="M60" s="130">
        <v>1</v>
      </c>
      <c r="N60" s="130">
        <v>1</v>
      </c>
      <c r="O60" s="130">
        <v>1</v>
      </c>
      <c r="P60" s="130">
        <v>1</v>
      </c>
      <c r="Q60" s="130">
        <v>1</v>
      </c>
      <c r="R60" s="130">
        <v>1</v>
      </c>
      <c r="S60" s="130">
        <v>1</v>
      </c>
      <c r="T60" s="130">
        <v>1</v>
      </c>
      <c r="U60" s="130">
        <v>1</v>
      </c>
      <c r="V60" s="130">
        <v>1</v>
      </c>
      <c r="W60" s="130">
        <v>1</v>
      </c>
      <c r="X60" s="130">
        <v>1</v>
      </c>
      <c r="Y60" s="130">
        <v>1</v>
      </c>
      <c r="Z60" s="130">
        <v>1</v>
      </c>
      <c r="AA60" s="130"/>
      <c r="AB60" s="130">
        <f t="shared" si="0"/>
        <v>19</v>
      </c>
    </row>
    <row r="61" spans="1:28">
      <c r="A61" s="135" t="s">
        <v>144</v>
      </c>
      <c r="B61" s="130" t="s">
        <v>145</v>
      </c>
      <c r="C61" s="130"/>
      <c r="D61" s="130"/>
      <c r="E61" s="130"/>
      <c r="F61" s="130"/>
      <c r="G61" s="130"/>
      <c r="H61" s="130">
        <v>4</v>
      </c>
      <c r="I61" s="130">
        <v>4</v>
      </c>
      <c r="J61" s="130">
        <v>4</v>
      </c>
      <c r="K61" s="130">
        <v>4</v>
      </c>
      <c r="L61" s="130">
        <v>4</v>
      </c>
      <c r="M61" s="130">
        <v>4</v>
      </c>
      <c r="N61" s="130">
        <v>4</v>
      </c>
      <c r="O61" s="130">
        <v>4</v>
      </c>
      <c r="P61" s="130">
        <v>4</v>
      </c>
      <c r="Q61" s="130">
        <v>4</v>
      </c>
      <c r="R61" s="130">
        <v>4</v>
      </c>
      <c r="S61" s="130">
        <v>4</v>
      </c>
      <c r="T61" s="130">
        <v>4</v>
      </c>
      <c r="U61" s="130">
        <v>4</v>
      </c>
      <c r="V61" s="130">
        <v>4</v>
      </c>
      <c r="W61" s="130">
        <v>4</v>
      </c>
      <c r="X61" s="130">
        <v>4</v>
      </c>
      <c r="Y61" s="130">
        <v>4</v>
      </c>
      <c r="Z61" s="130">
        <v>4</v>
      </c>
      <c r="AA61" s="130"/>
      <c r="AB61" s="130">
        <f t="shared" si="0"/>
        <v>76</v>
      </c>
    </row>
    <row r="62" spans="1:28">
      <c r="A62" s="135" t="s">
        <v>146</v>
      </c>
      <c r="B62" s="130" t="s">
        <v>147</v>
      </c>
      <c r="C62" s="130"/>
      <c r="D62" s="130"/>
      <c r="E62" s="130"/>
      <c r="F62" s="130"/>
      <c r="G62" s="130"/>
      <c r="H62" s="130">
        <v>3</v>
      </c>
      <c r="I62" s="130">
        <v>3</v>
      </c>
      <c r="J62" s="130">
        <v>3</v>
      </c>
      <c r="K62" s="130">
        <v>3</v>
      </c>
      <c r="L62" s="130">
        <v>3</v>
      </c>
      <c r="M62" s="130">
        <v>3</v>
      </c>
      <c r="N62" s="130">
        <v>3</v>
      </c>
      <c r="O62" s="130">
        <v>3</v>
      </c>
      <c r="P62" s="130">
        <v>3</v>
      </c>
      <c r="Q62" s="130">
        <v>3</v>
      </c>
      <c r="R62" s="130">
        <v>3</v>
      </c>
      <c r="S62" s="130">
        <v>3</v>
      </c>
      <c r="T62" s="130">
        <v>3</v>
      </c>
      <c r="U62" s="130">
        <v>3</v>
      </c>
      <c r="V62" s="130">
        <v>3</v>
      </c>
      <c r="W62" s="130">
        <v>3</v>
      </c>
      <c r="X62" s="130">
        <v>3</v>
      </c>
      <c r="Y62" s="130">
        <v>3</v>
      </c>
      <c r="Z62" s="130">
        <v>3</v>
      </c>
      <c r="AA62" s="130"/>
      <c r="AB62" s="130">
        <f t="shared" si="0"/>
        <v>57</v>
      </c>
    </row>
    <row r="63" spans="1:28">
      <c r="A63" s="135" t="s">
        <v>148</v>
      </c>
      <c r="B63" s="130" t="s">
        <v>149</v>
      </c>
      <c r="C63" s="130"/>
      <c r="D63" s="130"/>
      <c r="E63" s="130"/>
      <c r="F63" s="130"/>
      <c r="G63" s="130"/>
      <c r="H63" s="130">
        <v>6</v>
      </c>
      <c r="I63" s="130">
        <v>6</v>
      </c>
      <c r="J63" s="130">
        <v>6</v>
      </c>
      <c r="K63" s="130">
        <v>6</v>
      </c>
      <c r="L63" s="130">
        <v>6</v>
      </c>
      <c r="M63" s="130">
        <v>6</v>
      </c>
      <c r="N63" s="130">
        <v>6</v>
      </c>
      <c r="O63" s="130">
        <v>6</v>
      </c>
      <c r="P63" s="130">
        <v>6</v>
      </c>
      <c r="Q63" s="130">
        <v>6</v>
      </c>
      <c r="R63" s="130">
        <v>6</v>
      </c>
      <c r="S63" s="130">
        <v>6</v>
      </c>
      <c r="T63" s="130">
        <v>6</v>
      </c>
      <c r="U63" s="130">
        <v>6</v>
      </c>
      <c r="V63" s="130">
        <v>6</v>
      </c>
      <c r="W63" s="130">
        <v>6</v>
      </c>
      <c r="X63" s="130">
        <v>6</v>
      </c>
      <c r="Y63" s="130">
        <v>6</v>
      </c>
      <c r="Z63" s="130">
        <v>6</v>
      </c>
      <c r="AA63" s="130"/>
      <c r="AB63" s="130">
        <f t="shared" si="0"/>
        <v>114</v>
      </c>
    </row>
    <row r="64" spans="1:28">
      <c r="A64" s="135" t="s">
        <v>150</v>
      </c>
      <c r="B64" s="130" t="s">
        <v>151</v>
      </c>
      <c r="C64" s="130"/>
      <c r="D64" s="130"/>
      <c r="E64" s="130"/>
      <c r="F64" s="130"/>
      <c r="G64" s="130"/>
      <c r="H64" s="130">
        <v>6</v>
      </c>
      <c r="I64" s="130">
        <v>6</v>
      </c>
      <c r="J64" s="130">
        <v>6</v>
      </c>
      <c r="K64" s="130">
        <v>6</v>
      </c>
      <c r="L64" s="130">
        <v>6</v>
      </c>
      <c r="M64" s="130">
        <v>6</v>
      </c>
      <c r="N64" s="130">
        <v>6</v>
      </c>
      <c r="O64" s="130">
        <v>6</v>
      </c>
      <c r="P64" s="130">
        <v>6</v>
      </c>
      <c r="Q64" s="130">
        <v>6</v>
      </c>
      <c r="R64" s="130">
        <v>6</v>
      </c>
      <c r="S64" s="130">
        <v>6</v>
      </c>
      <c r="T64" s="130">
        <v>6</v>
      </c>
      <c r="U64" s="130">
        <v>6</v>
      </c>
      <c r="V64" s="130">
        <v>6</v>
      </c>
      <c r="W64" s="130">
        <v>6</v>
      </c>
      <c r="X64" s="130">
        <v>6</v>
      </c>
      <c r="Y64" s="130">
        <v>6</v>
      </c>
      <c r="Z64" s="130">
        <v>6</v>
      </c>
      <c r="AA64" s="130"/>
      <c r="AB64" s="130">
        <f t="shared" si="0"/>
        <v>114</v>
      </c>
    </row>
    <row r="65" spans="1:28">
      <c r="A65" s="135" t="s">
        <v>152</v>
      </c>
      <c r="B65" s="130" t="s">
        <v>153</v>
      </c>
      <c r="C65" s="130"/>
      <c r="D65" s="130"/>
      <c r="E65" s="130"/>
      <c r="F65" s="130"/>
      <c r="G65" s="130"/>
      <c r="H65" s="130">
        <v>3</v>
      </c>
      <c r="I65" s="130">
        <v>1</v>
      </c>
      <c r="J65" s="130">
        <v>1</v>
      </c>
      <c r="K65" s="130">
        <v>1</v>
      </c>
      <c r="L65" s="130">
        <v>2</v>
      </c>
      <c r="M65" s="130">
        <v>1</v>
      </c>
      <c r="N65" s="130">
        <v>2</v>
      </c>
      <c r="O65" s="130">
        <v>1</v>
      </c>
      <c r="P65" s="130">
        <v>1</v>
      </c>
      <c r="Q65" s="130">
        <v>1</v>
      </c>
      <c r="R65" s="130">
        <v>1</v>
      </c>
      <c r="S65" s="130">
        <v>1</v>
      </c>
      <c r="T65" s="130">
        <v>1</v>
      </c>
      <c r="U65" s="130">
        <v>1</v>
      </c>
      <c r="V65" s="130">
        <v>1</v>
      </c>
      <c r="W65" s="130">
        <v>1</v>
      </c>
      <c r="X65" s="130">
        <v>1</v>
      </c>
      <c r="Y65" s="130">
        <v>1</v>
      </c>
      <c r="Z65" s="130">
        <v>1</v>
      </c>
      <c r="AA65" s="130"/>
      <c r="AB65" s="130">
        <f t="shared" si="0"/>
        <v>23</v>
      </c>
    </row>
    <row r="66" spans="1:28">
      <c r="A66" s="135" t="s">
        <v>154</v>
      </c>
      <c r="B66" s="130" t="s">
        <v>155</v>
      </c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>
        <f t="shared" si="0"/>
        <v>0</v>
      </c>
    </row>
    <row r="67" spans="1:28">
      <c r="A67" s="135" t="s">
        <v>156</v>
      </c>
      <c r="B67" s="130" t="s">
        <v>157</v>
      </c>
      <c r="C67" s="130"/>
      <c r="D67" s="130"/>
      <c r="E67" s="130"/>
      <c r="F67" s="130"/>
      <c r="G67" s="130"/>
      <c r="H67" s="130">
        <v>1</v>
      </c>
      <c r="I67" s="130">
        <v>1</v>
      </c>
      <c r="J67" s="130">
        <v>1</v>
      </c>
      <c r="K67" s="130">
        <v>1</v>
      </c>
      <c r="L67" s="130">
        <v>1</v>
      </c>
      <c r="M67" s="130">
        <v>1</v>
      </c>
      <c r="N67" s="130">
        <v>1</v>
      </c>
      <c r="O67" s="130">
        <v>1</v>
      </c>
      <c r="P67" s="130">
        <v>1</v>
      </c>
      <c r="Q67" s="130">
        <v>1</v>
      </c>
      <c r="R67" s="130">
        <v>1</v>
      </c>
      <c r="S67" s="130">
        <v>1</v>
      </c>
      <c r="T67" s="130">
        <v>1</v>
      </c>
      <c r="U67" s="130">
        <v>1</v>
      </c>
      <c r="V67" s="130">
        <v>1</v>
      </c>
      <c r="W67" s="130">
        <v>1</v>
      </c>
      <c r="X67" s="130">
        <v>1</v>
      </c>
      <c r="Y67" s="130">
        <v>1</v>
      </c>
      <c r="Z67" s="130">
        <v>1</v>
      </c>
      <c r="AA67" s="130"/>
      <c r="AB67" s="130">
        <f t="shared" si="0"/>
        <v>19</v>
      </c>
    </row>
    <row r="68" spans="1:28">
      <c r="A68" s="135" t="s">
        <v>158</v>
      </c>
      <c r="B68" s="130" t="s">
        <v>159</v>
      </c>
      <c r="C68" s="130"/>
      <c r="D68" s="130"/>
      <c r="E68" s="130"/>
      <c r="F68" s="130"/>
      <c r="G68" s="130"/>
      <c r="H68" s="130">
        <v>2</v>
      </c>
      <c r="I68" s="130">
        <v>2</v>
      </c>
      <c r="J68" s="130">
        <v>2</v>
      </c>
      <c r="K68" s="130">
        <v>2</v>
      </c>
      <c r="L68" s="130">
        <v>2</v>
      </c>
      <c r="M68" s="130">
        <v>2</v>
      </c>
      <c r="N68" s="130">
        <v>2</v>
      </c>
      <c r="O68" s="130">
        <v>2</v>
      </c>
      <c r="P68" s="130">
        <v>2</v>
      </c>
      <c r="Q68" s="130">
        <v>2</v>
      </c>
      <c r="R68" s="130">
        <v>2</v>
      </c>
      <c r="S68" s="130">
        <v>2</v>
      </c>
      <c r="T68" s="130">
        <v>2</v>
      </c>
      <c r="U68" s="130">
        <v>2</v>
      </c>
      <c r="V68" s="130">
        <v>2</v>
      </c>
      <c r="W68" s="130">
        <v>2</v>
      </c>
      <c r="X68" s="130">
        <v>2</v>
      </c>
      <c r="Y68" s="130">
        <v>2</v>
      </c>
      <c r="Z68" s="130">
        <v>2</v>
      </c>
      <c r="AA68" s="130"/>
      <c r="AB68" s="130">
        <f t="shared" ref="AB68:AB91" si="1">SUM(E68:AA68)</f>
        <v>38</v>
      </c>
    </row>
    <row r="69" spans="1:28">
      <c r="A69" s="135" t="s">
        <v>160</v>
      </c>
      <c r="B69" s="130" t="s">
        <v>161</v>
      </c>
      <c r="C69" s="130"/>
      <c r="D69" s="130"/>
      <c r="E69" s="130"/>
      <c r="F69" s="130"/>
      <c r="G69" s="130"/>
      <c r="H69" s="130">
        <v>2</v>
      </c>
      <c r="I69" s="130">
        <v>1</v>
      </c>
      <c r="J69" s="130">
        <v>1</v>
      </c>
      <c r="K69" s="130">
        <v>1</v>
      </c>
      <c r="L69" s="130">
        <v>1</v>
      </c>
      <c r="M69" s="130">
        <v>1</v>
      </c>
      <c r="N69" s="130">
        <v>1</v>
      </c>
      <c r="O69" s="130">
        <v>1</v>
      </c>
      <c r="P69" s="130">
        <v>1</v>
      </c>
      <c r="Q69" s="130">
        <v>1</v>
      </c>
      <c r="R69" s="130">
        <v>1</v>
      </c>
      <c r="S69" s="130">
        <v>1</v>
      </c>
      <c r="T69" s="130">
        <v>1</v>
      </c>
      <c r="U69" s="130">
        <v>1</v>
      </c>
      <c r="V69" s="130">
        <v>1</v>
      </c>
      <c r="W69" s="130">
        <v>1</v>
      </c>
      <c r="X69" s="130">
        <v>1</v>
      </c>
      <c r="Y69" s="130">
        <v>1</v>
      </c>
      <c r="Z69" s="130">
        <v>1</v>
      </c>
      <c r="AA69" s="130"/>
      <c r="AB69" s="130">
        <f t="shared" si="1"/>
        <v>20</v>
      </c>
    </row>
    <row r="70" spans="1:28">
      <c r="A70" s="135" t="s">
        <v>162</v>
      </c>
      <c r="B70" s="130" t="s">
        <v>163</v>
      </c>
      <c r="C70" s="130"/>
      <c r="D70" s="130"/>
      <c r="E70" s="130"/>
      <c r="F70" s="130"/>
      <c r="G70" s="130"/>
      <c r="H70" s="130">
        <v>2</v>
      </c>
      <c r="I70" s="130">
        <v>2</v>
      </c>
      <c r="J70" s="130">
        <v>2</v>
      </c>
      <c r="K70" s="130">
        <v>2</v>
      </c>
      <c r="L70" s="130">
        <v>2</v>
      </c>
      <c r="M70" s="130">
        <v>2</v>
      </c>
      <c r="N70" s="130">
        <v>2</v>
      </c>
      <c r="O70" s="130">
        <v>2</v>
      </c>
      <c r="P70" s="130">
        <v>2</v>
      </c>
      <c r="Q70" s="130">
        <v>2</v>
      </c>
      <c r="R70" s="130">
        <v>2</v>
      </c>
      <c r="S70" s="130">
        <v>2</v>
      </c>
      <c r="T70" s="130">
        <v>2</v>
      </c>
      <c r="U70" s="130">
        <v>2</v>
      </c>
      <c r="V70" s="130">
        <v>2</v>
      </c>
      <c r="W70" s="130">
        <v>2</v>
      </c>
      <c r="X70" s="130">
        <v>2</v>
      </c>
      <c r="Y70" s="130">
        <v>2</v>
      </c>
      <c r="Z70" s="130">
        <v>2</v>
      </c>
      <c r="AA70" s="130"/>
      <c r="AB70" s="130">
        <f t="shared" si="1"/>
        <v>38</v>
      </c>
    </row>
    <row r="71" spans="1:28">
      <c r="A71" s="135" t="s">
        <v>164</v>
      </c>
      <c r="B71" s="130" t="s">
        <v>165</v>
      </c>
      <c r="C71" s="130"/>
      <c r="D71" s="130"/>
      <c r="E71" s="130"/>
      <c r="F71" s="130"/>
      <c r="G71" s="130"/>
      <c r="H71" s="130">
        <v>1</v>
      </c>
      <c r="I71" s="130">
        <v>1</v>
      </c>
      <c r="J71" s="130">
        <v>1</v>
      </c>
      <c r="K71" s="130">
        <v>1</v>
      </c>
      <c r="L71" s="130">
        <v>1</v>
      </c>
      <c r="M71" s="130">
        <v>1</v>
      </c>
      <c r="N71" s="130">
        <v>1</v>
      </c>
      <c r="O71" s="130">
        <v>1</v>
      </c>
      <c r="P71" s="130">
        <v>1</v>
      </c>
      <c r="Q71" s="130">
        <v>1</v>
      </c>
      <c r="R71" s="130">
        <v>1</v>
      </c>
      <c r="S71" s="130">
        <v>1</v>
      </c>
      <c r="T71" s="130">
        <v>1</v>
      </c>
      <c r="U71" s="130">
        <v>1</v>
      </c>
      <c r="V71" s="130">
        <v>1</v>
      </c>
      <c r="W71" s="130">
        <v>1</v>
      </c>
      <c r="X71" s="130">
        <v>1</v>
      </c>
      <c r="Y71" s="130">
        <v>1</v>
      </c>
      <c r="Z71" s="130">
        <v>1</v>
      </c>
      <c r="AA71" s="130"/>
      <c r="AB71" s="130">
        <f t="shared" si="1"/>
        <v>19</v>
      </c>
    </row>
    <row r="72" spans="1:28">
      <c r="A72" s="135" t="s">
        <v>166</v>
      </c>
      <c r="B72" s="130" t="s">
        <v>167</v>
      </c>
      <c r="C72" s="130"/>
      <c r="D72" s="130"/>
      <c r="E72" s="130"/>
      <c r="F72" s="130"/>
      <c r="G72" s="130"/>
      <c r="H72" s="130">
        <v>1</v>
      </c>
      <c r="I72" s="130">
        <v>1</v>
      </c>
      <c r="J72" s="130">
        <v>1</v>
      </c>
      <c r="K72" s="130">
        <v>1</v>
      </c>
      <c r="L72" s="130">
        <v>1</v>
      </c>
      <c r="M72" s="130">
        <v>1</v>
      </c>
      <c r="N72" s="130">
        <v>1</v>
      </c>
      <c r="O72" s="130">
        <v>1</v>
      </c>
      <c r="P72" s="130">
        <v>1</v>
      </c>
      <c r="Q72" s="130">
        <v>1</v>
      </c>
      <c r="R72" s="130">
        <v>1</v>
      </c>
      <c r="S72" s="130">
        <v>1</v>
      </c>
      <c r="T72" s="130">
        <v>1</v>
      </c>
      <c r="U72" s="130">
        <v>1</v>
      </c>
      <c r="V72" s="130">
        <v>1</v>
      </c>
      <c r="W72" s="130">
        <v>1</v>
      </c>
      <c r="X72" s="130">
        <v>1</v>
      </c>
      <c r="Y72" s="130">
        <v>1</v>
      </c>
      <c r="Z72" s="130">
        <v>1</v>
      </c>
      <c r="AA72" s="130"/>
      <c r="AB72" s="130">
        <f t="shared" si="1"/>
        <v>19</v>
      </c>
    </row>
    <row r="73" spans="1:28">
      <c r="A73" s="135" t="s">
        <v>168</v>
      </c>
      <c r="B73" s="130" t="s">
        <v>169</v>
      </c>
      <c r="C73" s="130"/>
      <c r="D73" s="130"/>
      <c r="E73" s="130"/>
      <c r="F73" s="130"/>
      <c r="G73" s="130"/>
      <c r="H73" s="130">
        <v>2</v>
      </c>
      <c r="I73" s="130">
        <v>2</v>
      </c>
      <c r="J73" s="130">
        <v>2</v>
      </c>
      <c r="K73" s="130">
        <v>2</v>
      </c>
      <c r="L73" s="130">
        <v>2</v>
      </c>
      <c r="M73" s="130">
        <v>2</v>
      </c>
      <c r="N73" s="130">
        <v>2</v>
      </c>
      <c r="O73" s="130">
        <v>2</v>
      </c>
      <c r="P73" s="130">
        <v>2</v>
      </c>
      <c r="Q73" s="130">
        <v>2</v>
      </c>
      <c r="R73" s="130">
        <v>2</v>
      </c>
      <c r="S73" s="130">
        <v>2</v>
      </c>
      <c r="T73" s="130">
        <v>2</v>
      </c>
      <c r="U73" s="130">
        <v>2</v>
      </c>
      <c r="V73" s="130">
        <v>2</v>
      </c>
      <c r="W73" s="130">
        <v>2</v>
      </c>
      <c r="X73" s="130">
        <v>2</v>
      </c>
      <c r="Y73" s="130">
        <v>2</v>
      </c>
      <c r="Z73" s="130">
        <v>2</v>
      </c>
      <c r="AA73" s="130"/>
      <c r="AB73" s="130">
        <f t="shared" si="1"/>
        <v>38</v>
      </c>
    </row>
    <row r="74" spans="1:28">
      <c r="A74" s="135" t="s">
        <v>170</v>
      </c>
      <c r="B74" s="130" t="s">
        <v>171</v>
      </c>
      <c r="C74" s="130"/>
      <c r="D74" s="130"/>
      <c r="E74" s="130"/>
      <c r="F74" s="130"/>
      <c r="G74" s="130"/>
      <c r="H74" s="130">
        <v>1</v>
      </c>
      <c r="I74" s="130">
        <v>1</v>
      </c>
      <c r="J74" s="130">
        <v>1</v>
      </c>
      <c r="K74" s="130">
        <v>1</v>
      </c>
      <c r="L74" s="130">
        <v>1</v>
      </c>
      <c r="M74" s="130">
        <v>1</v>
      </c>
      <c r="N74" s="130">
        <v>1</v>
      </c>
      <c r="O74" s="130">
        <v>1</v>
      </c>
      <c r="P74" s="130">
        <v>1</v>
      </c>
      <c r="Q74" s="130">
        <v>1</v>
      </c>
      <c r="R74" s="130">
        <v>1</v>
      </c>
      <c r="S74" s="130">
        <v>1</v>
      </c>
      <c r="T74" s="130">
        <v>1</v>
      </c>
      <c r="U74" s="130">
        <v>1</v>
      </c>
      <c r="V74" s="130">
        <v>1</v>
      </c>
      <c r="W74" s="130">
        <v>1</v>
      </c>
      <c r="X74" s="130">
        <v>1</v>
      </c>
      <c r="Y74" s="130">
        <v>1</v>
      </c>
      <c r="Z74" s="130">
        <v>1</v>
      </c>
      <c r="AA74" s="130"/>
      <c r="AB74" s="130">
        <f t="shared" si="1"/>
        <v>19</v>
      </c>
    </row>
    <row r="75" spans="1:28">
      <c r="A75" s="130" t="s">
        <v>172</v>
      </c>
      <c r="B75" s="130" t="s">
        <v>173</v>
      </c>
      <c r="C75" s="130"/>
      <c r="D75" s="130"/>
      <c r="E75" s="130"/>
      <c r="F75" s="130"/>
      <c r="G75" s="130"/>
      <c r="H75" s="130">
        <v>1</v>
      </c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>
        <f t="shared" si="1"/>
        <v>1</v>
      </c>
    </row>
    <row r="76" spans="1:28">
      <c r="A76" s="130" t="s">
        <v>174</v>
      </c>
      <c r="B76" s="130" t="s">
        <v>175</v>
      </c>
      <c r="C76" s="130"/>
      <c r="D76" s="130"/>
      <c r="E76" s="130"/>
      <c r="F76" s="130"/>
      <c r="G76" s="130"/>
      <c r="H76" s="130">
        <v>1</v>
      </c>
      <c r="I76" s="130">
        <v>1</v>
      </c>
      <c r="J76" s="130">
        <v>1</v>
      </c>
      <c r="K76" s="130">
        <v>1</v>
      </c>
      <c r="L76" s="130">
        <v>1</v>
      </c>
      <c r="M76" s="130">
        <v>1</v>
      </c>
      <c r="N76" s="130">
        <v>1</v>
      </c>
      <c r="O76" s="130">
        <v>1</v>
      </c>
      <c r="P76" s="130">
        <v>1</v>
      </c>
      <c r="Q76" s="130">
        <v>1</v>
      </c>
      <c r="R76" s="130">
        <v>1</v>
      </c>
      <c r="S76" s="130">
        <v>1</v>
      </c>
      <c r="T76" s="130">
        <v>1</v>
      </c>
      <c r="U76" s="130">
        <v>1</v>
      </c>
      <c r="V76" s="130">
        <v>1</v>
      </c>
      <c r="W76" s="130">
        <v>1</v>
      </c>
      <c r="X76" s="130">
        <v>1</v>
      </c>
      <c r="Y76" s="130">
        <v>1</v>
      </c>
      <c r="Z76" s="130">
        <v>1</v>
      </c>
      <c r="AA76" s="130"/>
      <c r="AB76" s="130">
        <f t="shared" si="1"/>
        <v>19</v>
      </c>
    </row>
    <row r="77" spans="1:28">
      <c r="A77" s="130" t="s">
        <v>176</v>
      </c>
      <c r="B77" s="130" t="s">
        <v>177</v>
      </c>
      <c r="C77" s="130"/>
      <c r="D77" s="130"/>
      <c r="E77" s="130"/>
      <c r="F77" s="130"/>
      <c r="G77" s="130"/>
      <c r="H77" s="130">
        <v>1</v>
      </c>
      <c r="I77" s="130">
        <v>1</v>
      </c>
      <c r="J77" s="130">
        <v>1</v>
      </c>
      <c r="K77" s="130">
        <v>1</v>
      </c>
      <c r="L77" s="130">
        <v>1</v>
      </c>
      <c r="M77" s="130">
        <v>1</v>
      </c>
      <c r="N77" s="130">
        <v>1</v>
      </c>
      <c r="O77" s="130">
        <v>1</v>
      </c>
      <c r="P77" s="130">
        <v>1</v>
      </c>
      <c r="Q77" s="130">
        <v>1</v>
      </c>
      <c r="R77" s="130">
        <v>1</v>
      </c>
      <c r="S77" s="130">
        <v>1</v>
      </c>
      <c r="T77" s="130">
        <v>1</v>
      </c>
      <c r="U77" s="130">
        <v>1</v>
      </c>
      <c r="V77" s="130">
        <v>1</v>
      </c>
      <c r="W77" s="130">
        <v>1</v>
      </c>
      <c r="X77" s="130">
        <v>1</v>
      </c>
      <c r="Y77" s="130">
        <v>1</v>
      </c>
      <c r="Z77" s="130">
        <v>1</v>
      </c>
      <c r="AA77" s="130"/>
      <c r="AB77" s="130">
        <f t="shared" si="1"/>
        <v>19</v>
      </c>
    </row>
    <row r="78" spans="1:28">
      <c r="A78" s="130" t="s">
        <v>178</v>
      </c>
      <c r="B78" s="130" t="s">
        <v>179</v>
      </c>
      <c r="C78" s="130"/>
      <c r="D78" s="130"/>
      <c r="E78" s="130"/>
      <c r="F78" s="130"/>
      <c r="G78" s="130"/>
      <c r="H78" s="130">
        <v>1</v>
      </c>
      <c r="I78" s="130">
        <v>1</v>
      </c>
      <c r="J78" s="130">
        <v>1</v>
      </c>
      <c r="K78" s="130">
        <v>1</v>
      </c>
      <c r="L78" s="130">
        <v>1</v>
      </c>
      <c r="M78" s="130">
        <v>1</v>
      </c>
      <c r="N78" s="130">
        <v>1</v>
      </c>
      <c r="O78" s="130">
        <v>1</v>
      </c>
      <c r="P78" s="130">
        <v>1</v>
      </c>
      <c r="Q78" s="130">
        <v>1</v>
      </c>
      <c r="R78" s="130">
        <v>1</v>
      </c>
      <c r="S78" s="130">
        <v>1</v>
      </c>
      <c r="T78" s="130">
        <v>1</v>
      </c>
      <c r="U78" s="130">
        <v>1</v>
      </c>
      <c r="V78" s="130">
        <v>1</v>
      </c>
      <c r="W78" s="130">
        <v>1</v>
      </c>
      <c r="X78" s="130">
        <v>1</v>
      </c>
      <c r="Y78" s="130">
        <v>1</v>
      </c>
      <c r="Z78" s="130">
        <v>1</v>
      </c>
      <c r="AA78" s="130"/>
      <c r="AB78" s="130">
        <f t="shared" si="1"/>
        <v>19</v>
      </c>
    </row>
    <row r="79" spans="1:28">
      <c r="A79" s="130" t="s">
        <v>180</v>
      </c>
      <c r="B79" s="130" t="s">
        <v>181</v>
      </c>
      <c r="C79" s="130"/>
      <c r="D79" s="130"/>
      <c r="E79" s="130"/>
      <c r="F79" s="130"/>
      <c r="G79" s="130"/>
      <c r="H79" s="130">
        <v>1</v>
      </c>
      <c r="I79" s="130">
        <v>1</v>
      </c>
      <c r="J79" s="130">
        <v>1</v>
      </c>
      <c r="K79" s="130">
        <v>1</v>
      </c>
      <c r="L79" s="130">
        <v>1</v>
      </c>
      <c r="M79" s="130">
        <v>1</v>
      </c>
      <c r="N79" s="130">
        <v>1</v>
      </c>
      <c r="O79" s="130">
        <v>1</v>
      </c>
      <c r="P79" s="130">
        <v>1</v>
      </c>
      <c r="Q79" s="130">
        <v>1</v>
      </c>
      <c r="R79" s="130">
        <v>1</v>
      </c>
      <c r="S79" s="130">
        <v>1</v>
      </c>
      <c r="T79" s="130">
        <v>1</v>
      </c>
      <c r="U79" s="130">
        <v>1</v>
      </c>
      <c r="V79" s="130">
        <v>1</v>
      </c>
      <c r="W79" s="130">
        <v>1</v>
      </c>
      <c r="X79" s="130">
        <v>1</v>
      </c>
      <c r="Y79" s="130">
        <v>1</v>
      </c>
      <c r="Z79" s="130">
        <v>1</v>
      </c>
      <c r="AA79" s="130"/>
      <c r="AB79" s="130">
        <f t="shared" si="1"/>
        <v>19</v>
      </c>
    </row>
    <row r="80" spans="1:28">
      <c r="A80" s="130" t="s">
        <v>182</v>
      </c>
      <c r="B80" s="130" t="s">
        <v>183</v>
      </c>
      <c r="C80" s="130"/>
      <c r="D80" s="130"/>
      <c r="E80" s="130"/>
      <c r="F80" s="130"/>
      <c r="G80" s="130"/>
      <c r="H80" s="130">
        <v>1</v>
      </c>
      <c r="I80" s="130">
        <v>1</v>
      </c>
      <c r="J80" s="130">
        <v>1</v>
      </c>
      <c r="K80" s="130">
        <v>1</v>
      </c>
      <c r="L80" s="130">
        <v>1</v>
      </c>
      <c r="M80" s="130">
        <v>1</v>
      </c>
      <c r="N80" s="130">
        <v>1</v>
      </c>
      <c r="O80" s="130">
        <v>1</v>
      </c>
      <c r="P80" s="130">
        <v>1</v>
      </c>
      <c r="Q80" s="130">
        <v>1</v>
      </c>
      <c r="R80" s="130">
        <v>1</v>
      </c>
      <c r="S80" s="130">
        <v>1</v>
      </c>
      <c r="T80" s="130">
        <v>1</v>
      </c>
      <c r="U80" s="130">
        <v>1</v>
      </c>
      <c r="V80" s="130">
        <v>1</v>
      </c>
      <c r="W80" s="130">
        <v>1</v>
      </c>
      <c r="X80" s="130">
        <v>1</v>
      </c>
      <c r="Y80" s="130">
        <v>1</v>
      </c>
      <c r="Z80" s="130">
        <v>1</v>
      </c>
      <c r="AA80" s="130"/>
      <c r="AB80" s="130">
        <f t="shared" si="1"/>
        <v>19</v>
      </c>
    </row>
    <row r="81" spans="1:28">
      <c r="A81" s="130" t="s">
        <v>184</v>
      </c>
      <c r="B81" s="130" t="s">
        <v>185</v>
      </c>
      <c r="C81" s="130"/>
      <c r="D81" s="130"/>
      <c r="E81" s="130"/>
      <c r="F81" s="130"/>
      <c r="G81" s="130"/>
      <c r="H81" s="130"/>
      <c r="I81" s="130">
        <v>2</v>
      </c>
      <c r="J81" s="130">
        <v>2</v>
      </c>
      <c r="K81" s="130">
        <v>2</v>
      </c>
      <c r="L81" s="130">
        <v>1</v>
      </c>
      <c r="M81" s="130">
        <v>2</v>
      </c>
      <c r="N81" s="130">
        <v>1</v>
      </c>
      <c r="O81" s="130">
        <v>2</v>
      </c>
      <c r="P81" s="130">
        <v>2</v>
      </c>
      <c r="Q81" s="130">
        <v>2</v>
      </c>
      <c r="R81" s="130">
        <v>2</v>
      </c>
      <c r="S81" s="130">
        <v>2</v>
      </c>
      <c r="T81" s="130">
        <v>2</v>
      </c>
      <c r="U81" s="130">
        <v>2</v>
      </c>
      <c r="V81" s="130">
        <v>2</v>
      </c>
      <c r="W81" s="130">
        <v>2</v>
      </c>
      <c r="X81" s="130">
        <v>2</v>
      </c>
      <c r="Y81" s="130">
        <v>2</v>
      </c>
      <c r="Z81" s="130">
        <v>2</v>
      </c>
      <c r="AA81" s="130"/>
      <c r="AB81" s="130">
        <f t="shared" si="1"/>
        <v>34</v>
      </c>
    </row>
    <row r="82" spans="1:28">
      <c r="A82" s="130" t="s">
        <v>186</v>
      </c>
      <c r="B82" s="130" t="s">
        <v>187</v>
      </c>
      <c r="C82" s="130"/>
      <c r="D82" s="130"/>
      <c r="E82" s="130"/>
      <c r="F82" s="130"/>
      <c r="G82" s="130"/>
      <c r="H82" s="130"/>
      <c r="I82" s="130">
        <v>1</v>
      </c>
      <c r="J82" s="130">
        <v>1</v>
      </c>
      <c r="K82" s="130">
        <v>1</v>
      </c>
      <c r="L82" s="130">
        <v>1</v>
      </c>
      <c r="M82" s="130">
        <v>1</v>
      </c>
      <c r="N82" s="130">
        <v>1</v>
      </c>
      <c r="O82" s="130">
        <v>1</v>
      </c>
      <c r="P82" s="130">
        <v>1</v>
      </c>
      <c r="Q82" s="130">
        <v>1</v>
      </c>
      <c r="R82" s="130">
        <v>1</v>
      </c>
      <c r="S82" s="130">
        <v>1</v>
      </c>
      <c r="T82" s="130">
        <v>1</v>
      </c>
      <c r="U82" s="130">
        <v>1</v>
      </c>
      <c r="V82" s="130">
        <v>1</v>
      </c>
      <c r="W82" s="130">
        <v>1</v>
      </c>
      <c r="X82" s="130">
        <v>1</v>
      </c>
      <c r="Y82" s="130">
        <v>1</v>
      </c>
      <c r="Z82" s="130">
        <v>1</v>
      </c>
      <c r="AA82" s="130"/>
      <c r="AB82" s="130">
        <f t="shared" si="1"/>
        <v>18</v>
      </c>
    </row>
    <row r="83" spans="1:28">
      <c r="A83" s="130" t="s">
        <v>188</v>
      </c>
      <c r="B83" s="130" t="s">
        <v>189</v>
      </c>
      <c r="C83" s="130"/>
      <c r="D83" s="130"/>
      <c r="E83" s="130"/>
      <c r="F83" s="130"/>
      <c r="G83" s="130">
        <v>1</v>
      </c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>
        <f t="shared" si="1"/>
        <v>1</v>
      </c>
    </row>
    <row r="84" spans="1:28">
      <c r="A84" s="130" t="s">
        <v>190</v>
      </c>
      <c r="B84" s="130" t="s">
        <v>191</v>
      </c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>
        <v>2</v>
      </c>
      <c r="AB84" s="130">
        <f t="shared" si="1"/>
        <v>2</v>
      </c>
    </row>
    <row r="85" spans="1:28">
      <c r="A85" s="130" t="s">
        <v>192</v>
      </c>
      <c r="B85" s="130" t="s">
        <v>193</v>
      </c>
      <c r="C85" s="130"/>
      <c r="D85" s="130"/>
      <c r="E85" s="130"/>
      <c r="F85" s="130"/>
      <c r="G85" s="130">
        <v>1</v>
      </c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>
        <f t="shared" si="1"/>
        <v>1</v>
      </c>
    </row>
    <row r="86" spans="1:28">
      <c r="A86" s="130" t="s">
        <v>194</v>
      </c>
      <c r="B86" s="130" t="s">
        <v>195</v>
      </c>
      <c r="C86" s="130"/>
      <c r="D86" s="130"/>
      <c r="E86" s="130"/>
      <c r="F86" s="130">
        <v>1</v>
      </c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>
        <f t="shared" si="1"/>
        <v>1</v>
      </c>
    </row>
    <row r="87" spans="1:28">
      <c r="A87" s="130" t="s">
        <v>196</v>
      </c>
      <c r="B87" s="130" t="s">
        <v>155</v>
      </c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>
        <f t="shared" si="1"/>
        <v>0</v>
      </c>
    </row>
    <row r="88" spans="1:28">
      <c r="A88" s="130" t="s">
        <v>197</v>
      </c>
      <c r="B88" s="130" t="s">
        <v>198</v>
      </c>
      <c r="C88" s="130"/>
      <c r="D88" s="130"/>
      <c r="E88" s="130"/>
      <c r="G88" s="130">
        <v>1</v>
      </c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>
        <f t="shared" si="1"/>
        <v>1</v>
      </c>
    </row>
    <row r="89" spans="1:28">
      <c r="A89" s="130" t="s">
        <v>199</v>
      </c>
      <c r="B89" s="130" t="s">
        <v>200</v>
      </c>
      <c r="C89" s="130"/>
      <c r="D89" s="130"/>
      <c r="E89" s="130"/>
      <c r="F89" s="130">
        <v>21</v>
      </c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>
        <f t="shared" si="1"/>
        <v>21</v>
      </c>
    </row>
    <row r="90" spans="1:28">
      <c r="A90" s="130" t="s">
        <v>201</v>
      </c>
      <c r="B90" s="130" t="s">
        <v>202</v>
      </c>
      <c r="C90" s="130"/>
      <c r="D90" s="130"/>
      <c r="E90" s="130"/>
      <c r="F90" s="130">
        <v>3</v>
      </c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  <c r="AA90" s="130"/>
      <c r="AB90" s="130">
        <f t="shared" si="1"/>
        <v>3</v>
      </c>
    </row>
    <row r="91" spans="1:28">
      <c r="A91" s="130" t="s">
        <v>203</v>
      </c>
      <c r="B91" s="130" t="s">
        <v>204</v>
      </c>
      <c r="C91" s="130"/>
      <c r="D91" s="130"/>
      <c r="E91" s="130">
        <v>1</v>
      </c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  <c r="AB91" s="130">
        <f t="shared" si="1"/>
        <v>1</v>
      </c>
    </row>
    <row r="92" spans="28:28">
      <c r="AB92" s="139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ref="A2:AD92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opLeftCell="A34" workbookViewId="0">
      <selection activeCell="N10" sqref="N10"/>
    </sheetView>
  </sheetViews>
  <sheetFormatPr defaultColWidth="9" defaultRowHeight="14.25" outlineLevelCol="6"/>
  <cols>
    <col min="1" max="1" width="6.625" style="1" customWidth="1"/>
    <col min="2" max="2" width="5.75" style="2" customWidth="1"/>
    <col min="3" max="3" width="10.25" style="2" customWidth="1"/>
    <col min="4" max="4" width="10.25" style="3" customWidth="1"/>
    <col min="5" max="5" width="14.5" style="3" customWidth="1"/>
    <col min="6" max="6" width="14.375" style="3" customWidth="1"/>
    <col min="7" max="7" width="14.125" style="1" customWidth="1"/>
    <col min="8" max="12" width="9" style="1"/>
    <col min="13" max="13" width="12.625" style="1"/>
    <col min="14" max="251" width="9" style="1"/>
    <col min="252" max="16384" width="9" style="4"/>
  </cols>
  <sheetData>
    <row r="1" s="1" customFormat="1" ht="48" customHeight="1" spans="1:7">
      <c r="A1" s="5" t="s">
        <v>544</v>
      </c>
      <c r="B1" s="6"/>
      <c r="C1" s="6"/>
      <c r="D1" s="18"/>
      <c r="E1" s="18"/>
      <c r="F1" s="18"/>
      <c r="G1" s="5"/>
    </row>
    <row r="2" s="1" customFormat="1" ht="29" customHeight="1" spans="1:7">
      <c r="A2" s="8" t="s">
        <v>1</v>
      </c>
      <c r="B2" s="9" t="s">
        <v>505</v>
      </c>
      <c r="C2" s="10" t="s">
        <v>545</v>
      </c>
      <c r="D2" s="11"/>
      <c r="E2" s="12" t="s">
        <v>546</v>
      </c>
      <c r="F2" s="12" t="s">
        <v>547</v>
      </c>
      <c r="G2" s="8" t="s">
        <v>374</v>
      </c>
    </row>
    <row r="3" s="1" customFormat="1" ht="23" customHeight="1" spans="1:7">
      <c r="A3" s="8">
        <v>1</v>
      </c>
      <c r="B3" s="13" t="s">
        <v>517</v>
      </c>
      <c r="C3" s="9" t="s">
        <v>548</v>
      </c>
      <c r="D3" s="12">
        <v>5</v>
      </c>
      <c r="E3" s="12">
        <v>4.5</v>
      </c>
      <c r="F3" s="12">
        <f t="shared" ref="F3:F12" si="0">D3*E3</f>
        <v>22.5</v>
      </c>
      <c r="G3" s="28" t="s">
        <v>518</v>
      </c>
    </row>
    <row r="4" s="1" customFormat="1" ht="23" customHeight="1" spans="1:7">
      <c r="A4" s="8">
        <v>2</v>
      </c>
      <c r="B4" s="14"/>
      <c r="C4" s="9" t="s">
        <v>549</v>
      </c>
      <c r="D4" s="12">
        <v>5</v>
      </c>
      <c r="E4" s="12">
        <v>3</v>
      </c>
      <c r="F4" s="12">
        <f t="shared" si="0"/>
        <v>15</v>
      </c>
      <c r="G4" s="29"/>
    </row>
    <row r="5" s="1" customFormat="1" ht="23" customHeight="1" spans="1:7">
      <c r="A5" s="8">
        <v>3</v>
      </c>
      <c r="B5" s="13" t="s">
        <v>519</v>
      </c>
      <c r="C5" s="9" t="s">
        <v>548</v>
      </c>
      <c r="D5" s="12">
        <v>2</v>
      </c>
      <c r="E5" s="12">
        <v>4.5</v>
      </c>
      <c r="F5" s="12">
        <f t="shared" si="0"/>
        <v>9</v>
      </c>
      <c r="G5" s="29"/>
    </row>
    <row r="6" s="1" customFormat="1" ht="23" customHeight="1" spans="1:7">
      <c r="A6" s="8">
        <v>4</v>
      </c>
      <c r="B6" s="14"/>
      <c r="C6" s="9" t="s">
        <v>549</v>
      </c>
      <c r="D6" s="12">
        <v>2</v>
      </c>
      <c r="E6" s="12">
        <v>3</v>
      </c>
      <c r="F6" s="12">
        <f t="shared" si="0"/>
        <v>6</v>
      </c>
      <c r="G6" s="29"/>
    </row>
    <row r="7" s="1" customFormat="1" ht="23" customHeight="1" spans="1:7">
      <c r="A7" s="8">
        <v>5</v>
      </c>
      <c r="B7" s="13" t="s">
        <v>521</v>
      </c>
      <c r="C7" s="9" t="s">
        <v>548</v>
      </c>
      <c r="D7" s="12">
        <v>19</v>
      </c>
      <c r="E7" s="12">
        <v>4.5</v>
      </c>
      <c r="F7" s="12">
        <f t="shared" si="0"/>
        <v>85.5</v>
      </c>
      <c r="G7" s="29"/>
    </row>
    <row r="8" s="1" customFormat="1" ht="23" customHeight="1" spans="1:7">
      <c r="A8" s="8">
        <v>6</v>
      </c>
      <c r="B8" s="14"/>
      <c r="C8" s="9" t="s">
        <v>549</v>
      </c>
      <c r="D8" s="12">
        <v>17</v>
      </c>
      <c r="E8" s="12">
        <v>3</v>
      </c>
      <c r="F8" s="12">
        <f t="shared" si="0"/>
        <v>51</v>
      </c>
      <c r="G8" s="29"/>
    </row>
    <row r="9" s="1" customFormat="1" ht="23" customHeight="1" spans="1:7">
      <c r="A9" s="8">
        <v>7</v>
      </c>
      <c r="B9" s="13" t="s">
        <v>523</v>
      </c>
      <c r="C9" s="9" t="s">
        <v>548</v>
      </c>
      <c r="D9" s="12">
        <v>17</v>
      </c>
      <c r="E9" s="12">
        <v>4.5</v>
      </c>
      <c r="F9" s="12">
        <f t="shared" si="0"/>
        <v>76.5</v>
      </c>
      <c r="G9" s="29"/>
    </row>
    <row r="10" s="1" customFormat="1" ht="23" customHeight="1" spans="1:7">
      <c r="A10" s="8">
        <v>8</v>
      </c>
      <c r="B10" s="14"/>
      <c r="C10" s="9" t="s">
        <v>549</v>
      </c>
      <c r="D10" s="12">
        <v>15</v>
      </c>
      <c r="E10" s="12">
        <v>3</v>
      </c>
      <c r="F10" s="12">
        <f t="shared" si="0"/>
        <v>45</v>
      </c>
      <c r="G10" s="29"/>
    </row>
    <row r="11" s="1" customFormat="1" ht="23" customHeight="1" spans="1:7">
      <c r="A11" s="8">
        <v>9</v>
      </c>
      <c r="B11" s="13" t="s">
        <v>525</v>
      </c>
      <c r="C11" s="9" t="s">
        <v>548</v>
      </c>
      <c r="D11" s="12">
        <v>7</v>
      </c>
      <c r="E11" s="12">
        <v>4.5</v>
      </c>
      <c r="F11" s="12">
        <f t="shared" si="0"/>
        <v>31.5</v>
      </c>
      <c r="G11" s="29"/>
    </row>
    <row r="12" s="1" customFormat="1" ht="23" customHeight="1" spans="1:7">
      <c r="A12" s="8">
        <v>10</v>
      </c>
      <c r="B12" s="14"/>
      <c r="C12" s="9" t="s">
        <v>549</v>
      </c>
      <c r="D12" s="12">
        <v>8</v>
      </c>
      <c r="E12" s="12">
        <v>3</v>
      </c>
      <c r="F12" s="12">
        <f t="shared" si="0"/>
        <v>24</v>
      </c>
      <c r="G12" s="29"/>
    </row>
    <row r="13" s="1" customFormat="1" ht="23" customHeight="1" spans="1:7">
      <c r="A13" s="8">
        <v>11</v>
      </c>
      <c r="B13" s="13" t="s">
        <v>527</v>
      </c>
      <c r="C13" s="9" t="s">
        <v>548</v>
      </c>
      <c r="D13" s="12"/>
      <c r="E13" s="12"/>
      <c r="F13" s="12"/>
      <c r="G13" s="29"/>
    </row>
    <row r="14" s="1" customFormat="1" ht="23" customHeight="1" spans="1:7">
      <c r="A14" s="8">
        <v>12</v>
      </c>
      <c r="B14" s="14"/>
      <c r="C14" s="9" t="s">
        <v>549</v>
      </c>
      <c r="D14" s="12">
        <v>29</v>
      </c>
      <c r="E14" s="12">
        <v>3</v>
      </c>
      <c r="F14" s="12">
        <f>D14*E14</f>
        <v>87</v>
      </c>
      <c r="G14" s="29"/>
    </row>
    <row r="15" s="1" customFormat="1" ht="23" customHeight="1" spans="1:7">
      <c r="A15" s="8">
        <v>13</v>
      </c>
      <c r="B15" s="13" t="s">
        <v>529</v>
      </c>
      <c r="C15" s="9" t="s">
        <v>548</v>
      </c>
      <c r="D15" s="12"/>
      <c r="E15" s="12"/>
      <c r="F15" s="12"/>
      <c r="G15" s="29"/>
    </row>
    <row r="16" s="1" customFormat="1" ht="23" customHeight="1" spans="1:7">
      <c r="A16" s="8">
        <v>14</v>
      </c>
      <c r="B16" s="14"/>
      <c r="C16" s="9" t="s">
        <v>549</v>
      </c>
      <c r="D16" s="12">
        <v>3</v>
      </c>
      <c r="E16" s="12">
        <v>3</v>
      </c>
      <c r="F16" s="12">
        <f>D16*E16</f>
        <v>9</v>
      </c>
      <c r="G16" s="29"/>
    </row>
    <row r="17" s="1" customFormat="1" ht="23" customHeight="1" spans="1:7">
      <c r="A17" s="8">
        <v>15</v>
      </c>
      <c r="B17" s="13" t="s">
        <v>531</v>
      </c>
      <c r="C17" s="9" t="s">
        <v>548</v>
      </c>
      <c r="D17" s="12"/>
      <c r="E17" s="12"/>
      <c r="F17" s="12"/>
      <c r="G17" s="29"/>
    </row>
    <row r="18" s="1" customFormat="1" ht="23" customHeight="1" spans="1:7">
      <c r="A18" s="8">
        <v>16</v>
      </c>
      <c r="B18" s="14"/>
      <c r="C18" s="9" t="s">
        <v>549</v>
      </c>
      <c r="D18" s="12"/>
      <c r="E18" s="12"/>
      <c r="F18" s="12"/>
      <c r="G18" s="29"/>
    </row>
    <row r="19" s="1" customFormat="1" ht="23" customHeight="1" spans="1:7">
      <c r="A19" s="8">
        <v>17</v>
      </c>
      <c r="B19" s="13" t="s">
        <v>532</v>
      </c>
      <c r="C19" s="9" t="s">
        <v>548</v>
      </c>
      <c r="D19" s="12"/>
      <c r="E19" s="12"/>
      <c r="F19" s="12"/>
      <c r="G19" s="29"/>
    </row>
    <row r="20" s="1" customFormat="1" ht="23" customHeight="1" spans="1:7">
      <c r="A20" s="8">
        <v>18</v>
      </c>
      <c r="B20" s="14"/>
      <c r="C20" s="9" t="s">
        <v>549</v>
      </c>
      <c r="D20" s="12"/>
      <c r="E20" s="12"/>
      <c r="F20" s="12"/>
      <c r="G20" s="29"/>
    </row>
    <row r="21" s="1" customFormat="1" ht="23" customHeight="1" spans="1:7">
      <c r="A21" s="8">
        <v>19</v>
      </c>
      <c r="B21" s="13" t="s">
        <v>533</v>
      </c>
      <c r="C21" s="9" t="s">
        <v>548</v>
      </c>
      <c r="D21" s="12">
        <v>2</v>
      </c>
      <c r="E21" s="12">
        <v>4.5</v>
      </c>
      <c r="F21" s="12">
        <f t="shared" ref="F21:F52" si="1">D21*E21</f>
        <v>9</v>
      </c>
      <c r="G21" s="29"/>
    </row>
    <row r="22" s="1" customFormat="1" ht="23" customHeight="1" spans="1:7">
      <c r="A22" s="8">
        <v>20</v>
      </c>
      <c r="B22" s="14"/>
      <c r="C22" s="9" t="s">
        <v>549</v>
      </c>
      <c r="D22" s="12"/>
      <c r="E22" s="12"/>
      <c r="F22" s="12"/>
      <c r="G22" s="29"/>
    </row>
    <row r="23" s="1" customFormat="1" ht="23" customHeight="1" spans="1:7">
      <c r="A23" s="8">
        <v>21</v>
      </c>
      <c r="B23" s="13" t="s">
        <v>534</v>
      </c>
      <c r="C23" s="9" t="s">
        <v>548</v>
      </c>
      <c r="D23" s="12">
        <v>35</v>
      </c>
      <c r="E23" s="12">
        <v>4.5</v>
      </c>
      <c r="F23" s="12">
        <f t="shared" si="1"/>
        <v>157.5</v>
      </c>
      <c r="G23" s="29"/>
    </row>
    <row r="24" s="1" customFormat="1" ht="23" customHeight="1" spans="1:7">
      <c r="A24" s="8">
        <v>22</v>
      </c>
      <c r="B24" s="14"/>
      <c r="C24" s="9" t="s">
        <v>549</v>
      </c>
      <c r="D24" s="12">
        <v>38</v>
      </c>
      <c r="E24" s="12">
        <v>3</v>
      </c>
      <c r="F24" s="12">
        <f t="shared" si="1"/>
        <v>114</v>
      </c>
      <c r="G24" s="30"/>
    </row>
    <row r="25" s="1" customFormat="1" ht="23" customHeight="1" spans="1:7">
      <c r="A25" s="8">
        <v>23</v>
      </c>
      <c r="B25" s="9" t="s">
        <v>517</v>
      </c>
      <c r="C25" s="9" t="s">
        <v>548</v>
      </c>
      <c r="D25" s="12">
        <v>49</v>
      </c>
      <c r="E25" s="12">
        <v>4.5</v>
      </c>
      <c r="F25" s="12">
        <f t="shared" si="1"/>
        <v>220.5</v>
      </c>
      <c r="G25" s="8" t="s">
        <v>535</v>
      </c>
    </row>
    <row r="26" s="1" customFormat="1" ht="23" customHeight="1" spans="1:7">
      <c r="A26" s="8">
        <v>24</v>
      </c>
      <c r="B26" s="9"/>
      <c r="C26" s="9" t="s">
        <v>549</v>
      </c>
      <c r="D26" s="12">
        <v>52</v>
      </c>
      <c r="E26" s="12">
        <v>3</v>
      </c>
      <c r="F26" s="12">
        <f t="shared" si="1"/>
        <v>156</v>
      </c>
      <c r="G26" s="8"/>
    </row>
    <row r="27" s="1" customFormat="1" ht="23" customHeight="1" spans="1:7">
      <c r="A27" s="8">
        <v>25</v>
      </c>
      <c r="B27" s="9" t="s">
        <v>519</v>
      </c>
      <c r="C27" s="9" t="s">
        <v>548</v>
      </c>
      <c r="D27" s="12">
        <v>15</v>
      </c>
      <c r="E27" s="12">
        <v>4.5</v>
      </c>
      <c r="F27" s="12">
        <f t="shared" si="1"/>
        <v>67.5</v>
      </c>
      <c r="G27" s="8"/>
    </row>
    <row r="28" s="1" customFormat="1" ht="23" customHeight="1" spans="1:7">
      <c r="A28" s="8">
        <v>26</v>
      </c>
      <c r="B28" s="9"/>
      <c r="C28" s="9" t="s">
        <v>549</v>
      </c>
      <c r="D28" s="12">
        <v>11</v>
      </c>
      <c r="E28" s="12">
        <v>3</v>
      </c>
      <c r="F28" s="12">
        <f t="shared" si="1"/>
        <v>33</v>
      </c>
      <c r="G28" s="8"/>
    </row>
    <row r="29" s="1" customFormat="1" ht="23" customHeight="1" spans="1:7">
      <c r="A29" s="8">
        <v>27</v>
      </c>
      <c r="B29" s="9" t="s">
        <v>521</v>
      </c>
      <c r="C29" s="9" t="s">
        <v>548</v>
      </c>
      <c r="D29" s="12">
        <v>11</v>
      </c>
      <c r="E29" s="12">
        <v>4.5</v>
      </c>
      <c r="F29" s="12">
        <f t="shared" si="1"/>
        <v>49.5</v>
      </c>
      <c r="G29" s="8"/>
    </row>
    <row r="30" s="1" customFormat="1" ht="23" customHeight="1" spans="1:7">
      <c r="A30" s="8">
        <v>28</v>
      </c>
      <c r="B30" s="9"/>
      <c r="C30" s="9" t="s">
        <v>549</v>
      </c>
      <c r="D30" s="12">
        <v>11</v>
      </c>
      <c r="E30" s="12">
        <v>3</v>
      </c>
      <c r="F30" s="12">
        <f t="shared" si="1"/>
        <v>33</v>
      </c>
      <c r="G30" s="8"/>
    </row>
    <row r="31" s="1" customFormat="1" ht="23" customHeight="1" spans="1:7">
      <c r="A31" s="8">
        <v>29</v>
      </c>
      <c r="B31" s="9" t="s">
        <v>523</v>
      </c>
      <c r="C31" s="9" t="s">
        <v>548</v>
      </c>
      <c r="D31" s="12">
        <v>23</v>
      </c>
      <c r="E31" s="12">
        <v>4.5</v>
      </c>
      <c r="F31" s="12">
        <f t="shared" si="1"/>
        <v>103.5</v>
      </c>
      <c r="G31" s="8"/>
    </row>
    <row r="32" s="1" customFormat="1" ht="23" customHeight="1" spans="1:7">
      <c r="A32" s="8">
        <v>30</v>
      </c>
      <c r="B32" s="9"/>
      <c r="C32" s="9" t="s">
        <v>549</v>
      </c>
      <c r="D32" s="12">
        <v>24</v>
      </c>
      <c r="E32" s="12">
        <v>3</v>
      </c>
      <c r="F32" s="12">
        <f t="shared" si="1"/>
        <v>72</v>
      </c>
      <c r="G32" s="8"/>
    </row>
    <row r="33" s="1" customFormat="1" ht="23" customHeight="1" spans="1:7">
      <c r="A33" s="8">
        <v>31</v>
      </c>
      <c r="B33" s="9" t="s">
        <v>527</v>
      </c>
      <c r="C33" s="9" t="s">
        <v>548</v>
      </c>
      <c r="D33" s="12">
        <v>9</v>
      </c>
      <c r="E33" s="12">
        <v>4.5</v>
      </c>
      <c r="F33" s="12">
        <f t="shared" si="1"/>
        <v>40.5</v>
      </c>
      <c r="G33" s="8"/>
    </row>
    <row r="34" s="1" customFormat="1" ht="23" customHeight="1" spans="1:7">
      <c r="A34" s="8">
        <v>32</v>
      </c>
      <c r="B34" s="9"/>
      <c r="C34" s="9" t="s">
        <v>549</v>
      </c>
      <c r="D34" s="12">
        <v>9</v>
      </c>
      <c r="E34" s="12">
        <v>3</v>
      </c>
      <c r="F34" s="12">
        <f t="shared" si="1"/>
        <v>27</v>
      </c>
      <c r="G34" s="8"/>
    </row>
    <row r="35" s="1" customFormat="1" ht="23" customHeight="1" spans="1:7">
      <c r="A35" s="8">
        <v>33</v>
      </c>
      <c r="B35" s="9" t="s">
        <v>529</v>
      </c>
      <c r="C35" s="9" t="s">
        <v>548</v>
      </c>
      <c r="D35" s="12">
        <v>29</v>
      </c>
      <c r="E35" s="12">
        <v>4.5</v>
      </c>
      <c r="F35" s="12">
        <f t="shared" si="1"/>
        <v>130.5</v>
      </c>
      <c r="G35" s="8"/>
    </row>
    <row r="36" s="1" customFormat="1" ht="23" customHeight="1" spans="1:7">
      <c r="A36" s="8">
        <v>34</v>
      </c>
      <c r="B36" s="9"/>
      <c r="C36" s="9" t="s">
        <v>549</v>
      </c>
      <c r="D36" s="12">
        <v>36</v>
      </c>
      <c r="E36" s="12">
        <v>3</v>
      </c>
      <c r="F36" s="12">
        <f t="shared" si="1"/>
        <v>108</v>
      </c>
      <c r="G36" s="8"/>
    </row>
    <row r="37" s="1" customFormat="1" ht="23" customHeight="1" spans="1:7">
      <c r="A37" s="8">
        <v>35</v>
      </c>
      <c r="B37" s="9" t="s">
        <v>531</v>
      </c>
      <c r="C37" s="9" t="s">
        <v>548</v>
      </c>
      <c r="D37" s="12">
        <v>35</v>
      </c>
      <c r="E37" s="12">
        <v>4.5</v>
      </c>
      <c r="F37" s="12">
        <f t="shared" si="1"/>
        <v>157.5</v>
      </c>
      <c r="G37" s="8"/>
    </row>
    <row r="38" s="1" customFormat="1" ht="23" customHeight="1" spans="1:7">
      <c r="A38" s="8">
        <v>36</v>
      </c>
      <c r="B38" s="9"/>
      <c r="C38" s="9" t="s">
        <v>549</v>
      </c>
      <c r="D38" s="12">
        <v>36</v>
      </c>
      <c r="E38" s="12">
        <v>3</v>
      </c>
      <c r="F38" s="12">
        <f t="shared" si="1"/>
        <v>108</v>
      </c>
      <c r="G38" s="8"/>
    </row>
    <row r="39" s="1" customFormat="1" ht="23" customHeight="1" spans="1:7">
      <c r="A39" s="8">
        <v>37</v>
      </c>
      <c r="B39" s="9" t="s">
        <v>532</v>
      </c>
      <c r="C39" s="9" t="s">
        <v>548</v>
      </c>
      <c r="D39" s="12">
        <v>102</v>
      </c>
      <c r="E39" s="12">
        <v>4.5</v>
      </c>
      <c r="F39" s="12">
        <f t="shared" si="1"/>
        <v>459</v>
      </c>
      <c r="G39" s="8"/>
    </row>
    <row r="40" s="1" customFormat="1" ht="23" customHeight="1" spans="1:7">
      <c r="A40" s="8">
        <v>38</v>
      </c>
      <c r="B40" s="9"/>
      <c r="C40" s="9" t="s">
        <v>549</v>
      </c>
      <c r="D40" s="12">
        <v>102</v>
      </c>
      <c r="E40" s="12">
        <v>3</v>
      </c>
      <c r="F40" s="12">
        <f t="shared" si="1"/>
        <v>306</v>
      </c>
      <c r="G40" s="8"/>
    </row>
    <row r="41" s="1" customFormat="1" ht="23" customHeight="1" spans="1:7">
      <c r="A41" s="8">
        <v>39</v>
      </c>
      <c r="B41" s="9" t="s">
        <v>536</v>
      </c>
      <c r="C41" s="9" t="s">
        <v>548</v>
      </c>
      <c r="D41" s="12">
        <v>36</v>
      </c>
      <c r="E41" s="12">
        <v>4.5</v>
      </c>
      <c r="F41" s="12">
        <f t="shared" si="1"/>
        <v>162</v>
      </c>
      <c r="G41" s="8"/>
    </row>
    <row r="42" s="1" customFormat="1" ht="23" customHeight="1" spans="1:7">
      <c r="A42" s="8">
        <v>40</v>
      </c>
      <c r="B42" s="9"/>
      <c r="C42" s="9" t="s">
        <v>549</v>
      </c>
      <c r="D42" s="12">
        <v>36</v>
      </c>
      <c r="E42" s="12">
        <v>3</v>
      </c>
      <c r="F42" s="12">
        <f t="shared" si="1"/>
        <v>108</v>
      </c>
      <c r="G42" s="8"/>
    </row>
    <row r="43" s="1" customFormat="1" ht="23" customHeight="1" spans="1:7">
      <c r="A43" s="8">
        <v>41</v>
      </c>
      <c r="B43" s="9" t="s">
        <v>534</v>
      </c>
      <c r="C43" s="9" t="s">
        <v>548</v>
      </c>
      <c r="D43" s="12">
        <v>63</v>
      </c>
      <c r="E43" s="12">
        <v>4.5</v>
      </c>
      <c r="F43" s="12">
        <f t="shared" si="1"/>
        <v>283.5</v>
      </c>
      <c r="G43" s="8"/>
    </row>
    <row r="44" s="1" customFormat="1" ht="23" customHeight="1" spans="1:7">
      <c r="A44" s="8">
        <v>42</v>
      </c>
      <c r="B44" s="9"/>
      <c r="C44" s="9" t="s">
        <v>549</v>
      </c>
      <c r="D44" s="12">
        <v>63</v>
      </c>
      <c r="E44" s="12">
        <v>3</v>
      </c>
      <c r="F44" s="12">
        <f t="shared" si="1"/>
        <v>189</v>
      </c>
      <c r="G44" s="8"/>
    </row>
    <row r="45" s="1" customFormat="1" ht="23" customHeight="1" spans="1:7">
      <c r="A45" s="8">
        <v>43</v>
      </c>
      <c r="B45" s="9" t="s">
        <v>537</v>
      </c>
      <c r="C45" s="9" t="s">
        <v>548</v>
      </c>
      <c r="D45" s="12">
        <v>9</v>
      </c>
      <c r="E45" s="12">
        <v>4.5</v>
      </c>
      <c r="F45" s="12">
        <f t="shared" si="1"/>
        <v>40.5</v>
      </c>
      <c r="G45" s="8"/>
    </row>
    <row r="46" s="1" customFormat="1" ht="23" customHeight="1" spans="1:7">
      <c r="A46" s="8">
        <v>44</v>
      </c>
      <c r="B46" s="9"/>
      <c r="C46" s="9" t="s">
        <v>549</v>
      </c>
      <c r="D46" s="12">
        <v>9</v>
      </c>
      <c r="E46" s="12">
        <v>3</v>
      </c>
      <c r="F46" s="12">
        <f t="shared" si="1"/>
        <v>27</v>
      </c>
      <c r="G46" s="8"/>
    </row>
    <row r="47" s="1" customFormat="1" ht="23" customHeight="1" spans="1:7">
      <c r="A47" s="8">
        <v>45</v>
      </c>
      <c r="B47" s="9" t="s">
        <v>538</v>
      </c>
      <c r="C47" s="9" t="s">
        <v>548</v>
      </c>
      <c r="D47" s="12">
        <v>31</v>
      </c>
      <c r="E47" s="12">
        <v>4.5</v>
      </c>
      <c r="F47" s="12">
        <f t="shared" si="1"/>
        <v>139.5</v>
      </c>
      <c r="G47" s="8"/>
    </row>
    <row r="48" s="1" customFormat="1" ht="23" customHeight="1" spans="1:7">
      <c r="A48" s="8">
        <v>46</v>
      </c>
      <c r="B48" s="9"/>
      <c r="C48" s="9" t="s">
        <v>549</v>
      </c>
      <c r="D48" s="12">
        <v>31</v>
      </c>
      <c r="E48" s="12">
        <v>3</v>
      </c>
      <c r="F48" s="12">
        <f t="shared" si="1"/>
        <v>93</v>
      </c>
      <c r="G48" s="8"/>
    </row>
    <row r="49" s="1" customFormat="1" ht="23" customHeight="1" spans="1:7">
      <c r="A49" s="8">
        <v>47</v>
      </c>
      <c r="B49" s="28">
        <v>3</v>
      </c>
      <c r="C49" s="9" t="s">
        <v>548</v>
      </c>
      <c r="D49" s="12">
        <v>36</v>
      </c>
      <c r="E49" s="12">
        <v>3</v>
      </c>
      <c r="F49" s="12">
        <f t="shared" si="1"/>
        <v>108</v>
      </c>
      <c r="G49" s="8" t="s">
        <v>550</v>
      </c>
    </row>
    <row r="50" s="1" customFormat="1" ht="23" customHeight="1" spans="1:7">
      <c r="A50" s="8">
        <v>48</v>
      </c>
      <c r="B50" s="30"/>
      <c r="C50" s="9" t="s">
        <v>549</v>
      </c>
      <c r="D50" s="12">
        <v>36</v>
      </c>
      <c r="E50" s="12">
        <v>4</v>
      </c>
      <c r="F50" s="12">
        <f t="shared" si="1"/>
        <v>144</v>
      </c>
      <c r="G50" s="8"/>
    </row>
    <row r="51" s="1" customFormat="1" ht="23" customHeight="1" spans="1:7">
      <c r="A51" s="8">
        <v>49</v>
      </c>
      <c r="B51" s="28">
        <v>2</v>
      </c>
      <c r="C51" s="9" t="s">
        <v>548</v>
      </c>
      <c r="D51" s="12">
        <v>2</v>
      </c>
      <c r="E51" s="12">
        <v>3</v>
      </c>
      <c r="F51" s="12">
        <f t="shared" si="1"/>
        <v>6</v>
      </c>
      <c r="G51" s="8"/>
    </row>
    <row r="52" s="1" customFormat="1" ht="23" customHeight="1" spans="1:7">
      <c r="A52" s="8">
        <v>50</v>
      </c>
      <c r="B52" s="30"/>
      <c r="C52" s="9" t="s">
        <v>549</v>
      </c>
      <c r="D52" s="12">
        <v>2</v>
      </c>
      <c r="E52" s="12">
        <v>4</v>
      </c>
      <c r="F52" s="12">
        <f t="shared" si="1"/>
        <v>8</v>
      </c>
      <c r="G52" s="8"/>
    </row>
    <row r="53" s="1" customFormat="1" ht="23" customHeight="1" spans="1:7">
      <c r="A53" s="8">
        <v>51</v>
      </c>
      <c r="B53" s="15" t="s">
        <v>484</v>
      </c>
      <c r="C53" s="16"/>
      <c r="D53" s="16"/>
      <c r="E53" s="17"/>
      <c r="F53" s="12">
        <f>SUM(F3:F52)</f>
        <v>4122.5</v>
      </c>
      <c r="G53" s="8"/>
    </row>
  </sheetData>
  <autoFilter ref="A2:I53">
    <extLst/>
  </autoFilter>
  <mergeCells count="31">
    <mergeCell ref="A1:G1"/>
    <mergeCell ref="C2:D2"/>
    <mergeCell ref="B53:E53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G3:G24"/>
    <mergeCell ref="G25:G48"/>
    <mergeCell ref="G49:G52"/>
  </mergeCells>
  <printOptions horizontalCentered="1"/>
  <pageMargins left="0.196527777777778" right="0.196527777777778" top="0.156944444444444" bottom="1" header="0.314583333333333" footer="0.511805555555556"/>
  <pageSetup paperSize="9" orientation="portrait" horizontalDpi="600"/>
  <headerFooter alignWithMargins="0" scaleWithDoc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O5" sqref="O5"/>
    </sheetView>
  </sheetViews>
  <sheetFormatPr defaultColWidth="9" defaultRowHeight="14.25" outlineLevelRow="5"/>
  <cols>
    <col min="1" max="1" width="4.75" style="1" customWidth="1"/>
    <col min="2" max="2" width="4.375" style="2" customWidth="1"/>
    <col min="3" max="4" width="5.125" style="1" customWidth="1"/>
    <col min="5" max="5" width="5.5" style="1" customWidth="1"/>
    <col min="6" max="6" width="7.25" style="3" customWidth="1"/>
    <col min="7" max="8" width="6.25" style="3" customWidth="1"/>
    <col min="9" max="9" width="8.5" style="3" customWidth="1"/>
    <col min="10" max="10" width="11.375" style="3" customWidth="1"/>
    <col min="11" max="11" width="11.875" style="3" customWidth="1"/>
    <col min="12" max="12" width="10.125" style="3" customWidth="1"/>
    <col min="13" max="13" width="6.25" style="1" customWidth="1"/>
    <col min="14" max="15" width="9" style="1"/>
    <col min="16" max="16" width="9.375" style="1"/>
    <col min="17" max="17" width="10.375" style="1"/>
    <col min="18" max="18" width="9.375" style="1" hidden="1" customWidth="1"/>
    <col min="19" max="19" width="9" style="1" hidden="1" customWidth="1"/>
    <col min="20" max="20" width="11.5" style="1" hidden="1" customWidth="1"/>
    <col min="21" max="21" width="12.625" style="1"/>
    <col min="22" max="22" width="9.375" style="1"/>
    <col min="23" max="16384" width="9" style="1"/>
  </cols>
  <sheetData>
    <row r="1" s="1" customFormat="1" ht="43" customHeight="1" spans="1:13">
      <c r="A1" s="5" t="s">
        <v>551</v>
      </c>
      <c r="B1" s="6"/>
      <c r="C1" s="5"/>
      <c r="D1" s="5"/>
      <c r="E1" s="5"/>
      <c r="F1" s="18"/>
      <c r="G1" s="18"/>
      <c r="H1" s="18"/>
      <c r="I1" s="18"/>
      <c r="J1" s="3"/>
      <c r="K1" s="3"/>
      <c r="L1" s="3"/>
      <c r="M1" s="5"/>
    </row>
    <row r="2" s="1" customFormat="1" ht="18" customHeight="1" spans="1:13">
      <c r="A2" s="5"/>
      <c r="B2" s="6"/>
      <c r="C2" s="5"/>
      <c r="D2" s="5"/>
      <c r="E2" s="5"/>
      <c r="F2" s="18"/>
      <c r="G2" s="3"/>
      <c r="H2" s="3"/>
      <c r="I2" s="7" t="s">
        <v>552</v>
      </c>
      <c r="J2" s="7"/>
      <c r="K2" s="7"/>
      <c r="L2" s="7"/>
      <c r="M2" s="7"/>
    </row>
    <row r="3" s="1" customFormat="1" ht="64" customHeight="1" spans="1:20">
      <c r="A3" s="19" t="s">
        <v>1</v>
      </c>
      <c r="B3" s="20" t="s">
        <v>505</v>
      </c>
      <c r="C3" s="19" t="s">
        <v>506</v>
      </c>
      <c r="D3" s="19" t="s">
        <v>507</v>
      </c>
      <c r="E3" s="19" t="s">
        <v>508</v>
      </c>
      <c r="F3" s="21" t="s">
        <v>553</v>
      </c>
      <c r="G3" s="19" t="s">
        <v>510</v>
      </c>
      <c r="H3" s="19" t="s">
        <v>511</v>
      </c>
      <c r="I3" s="21" t="s">
        <v>512</v>
      </c>
      <c r="J3" s="21" t="s">
        <v>554</v>
      </c>
      <c r="K3" s="19" t="s">
        <v>555</v>
      </c>
      <c r="L3" s="19" t="s">
        <v>556</v>
      </c>
      <c r="M3" s="19" t="s">
        <v>374</v>
      </c>
      <c r="R3" s="1" t="s">
        <v>557</v>
      </c>
      <c r="T3" s="1" t="s">
        <v>558</v>
      </c>
    </row>
    <row r="4" s="1" customFormat="1" ht="100" customHeight="1" spans="1:20">
      <c r="A4" s="22">
        <v>1</v>
      </c>
      <c r="B4" s="23" t="s">
        <v>559</v>
      </c>
      <c r="C4" s="22">
        <v>36</v>
      </c>
      <c r="D4" s="22">
        <v>36</v>
      </c>
      <c r="E4" s="22">
        <v>5</v>
      </c>
      <c r="F4" s="24">
        <f>(C4+D4)/2*E4</f>
        <v>180</v>
      </c>
      <c r="G4" s="22">
        <v>1</v>
      </c>
      <c r="H4" s="24">
        <f>D4*G4</f>
        <v>36</v>
      </c>
      <c r="I4" s="24">
        <f>F4+H4</f>
        <v>216</v>
      </c>
      <c r="J4" s="25">
        <f>((C4+D4)/2/0.25*E4+E4/0.25*(C4+D4)/2)*0.222/1000</f>
        <v>0.32</v>
      </c>
      <c r="K4" s="25">
        <f>D4/1.5*1*1.21/1000</f>
        <v>0.029</v>
      </c>
      <c r="L4" s="25">
        <f>(C4/1.5*E4+3*C4)*1.21/1000</f>
        <v>0.276</v>
      </c>
      <c r="M4" s="26"/>
      <c r="R4" s="27"/>
      <c r="S4" s="27"/>
      <c r="T4" s="27"/>
    </row>
    <row r="5" s="1" customFormat="1" ht="100" customHeight="1" spans="1:20">
      <c r="A5" s="22">
        <v>2</v>
      </c>
      <c r="B5" s="23" t="s">
        <v>560</v>
      </c>
      <c r="C5" s="22">
        <v>29.5</v>
      </c>
      <c r="D5" s="22">
        <v>29.5</v>
      </c>
      <c r="E5" s="22">
        <f>(5.2+4.7)/2</f>
        <v>4.95</v>
      </c>
      <c r="F5" s="24">
        <f>(C5+D5)/2*E5</f>
        <v>146.03</v>
      </c>
      <c r="G5" s="22">
        <v>1</v>
      </c>
      <c r="H5" s="24">
        <f>D5*G5</f>
        <v>29.5</v>
      </c>
      <c r="I5" s="24">
        <f>F5+H5</f>
        <v>175.53</v>
      </c>
      <c r="J5" s="25">
        <f>((C5+D5)/2/0.25*E5+E5/0.25*(C5+D5)/2)*0.222/1000</f>
        <v>0.259</v>
      </c>
      <c r="K5" s="25">
        <f>D5/1.5*1*1.21/1000</f>
        <v>0.024</v>
      </c>
      <c r="L5" s="25">
        <f>(C5/1.5*E5+3*C5)*1.21/1000</f>
        <v>0.225</v>
      </c>
      <c r="M5" s="26"/>
      <c r="R5" s="27"/>
      <c r="S5" s="27"/>
      <c r="T5" s="27"/>
    </row>
    <row r="6" s="1" customFormat="1" ht="100" customHeight="1" spans="1:13">
      <c r="A6" s="22">
        <v>3</v>
      </c>
      <c r="B6" s="23" t="s">
        <v>484</v>
      </c>
      <c r="C6" s="23"/>
      <c r="D6" s="23"/>
      <c r="E6" s="23"/>
      <c r="F6" s="24">
        <f t="shared" ref="F6:L6" si="0">SUM(F4:F5)</f>
        <v>326.03</v>
      </c>
      <c r="G6" s="22"/>
      <c r="H6" s="24">
        <f t="shared" si="0"/>
        <v>65.5</v>
      </c>
      <c r="I6" s="24">
        <f t="shared" si="0"/>
        <v>391.53</v>
      </c>
      <c r="J6" s="25">
        <f t="shared" si="0"/>
        <v>0.579</v>
      </c>
      <c r="K6" s="25">
        <f t="shared" si="0"/>
        <v>0.053</v>
      </c>
      <c r="L6" s="25">
        <f t="shared" si="0"/>
        <v>0.501</v>
      </c>
      <c r="M6" s="26"/>
    </row>
  </sheetData>
  <mergeCells count="3">
    <mergeCell ref="A1:M1"/>
    <mergeCell ref="I2:M2"/>
    <mergeCell ref="B6:E6"/>
  </mergeCells>
  <printOptions horizontalCentered="1"/>
  <pageMargins left="0.118055555555556" right="0.118055555555556" top="0.629861111111111" bottom="1" header="0.5" footer="0.5"/>
  <pageSetup paperSize="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F26" sqref="F26"/>
    </sheetView>
  </sheetViews>
  <sheetFormatPr defaultColWidth="9" defaultRowHeight="14.25" outlineLevelRow="7" outlineLevelCol="6"/>
  <cols>
    <col min="1" max="1" width="6.625" style="1" customWidth="1"/>
    <col min="2" max="2" width="5.75" style="2" customWidth="1"/>
    <col min="3" max="3" width="10" style="2" customWidth="1"/>
    <col min="4" max="4" width="15.625" style="3" customWidth="1"/>
    <col min="5" max="5" width="17.25" style="3" customWidth="1"/>
    <col min="6" max="6" width="13.875" style="3" customWidth="1"/>
    <col min="7" max="7" width="10.75" style="1" customWidth="1"/>
    <col min="8" max="244" width="9" style="1"/>
    <col min="245" max="16384" width="9" style="4"/>
  </cols>
  <sheetData>
    <row r="1" s="1" customFormat="1" ht="43" customHeight="1" spans="1:7">
      <c r="A1" s="5" t="s">
        <v>561</v>
      </c>
      <c r="B1" s="5"/>
      <c r="C1" s="5"/>
      <c r="D1" s="5"/>
      <c r="E1" s="5"/>
      <c r="F1" s="5"/>
      <c r="G1" s="5"/>
    </row>
    <row r="2" s="1" customFormat="1" ht="18" customHeight="1" spans="1:7">
      <c r="A2" s="5"/>
      <c r="B2" s="6"/>
      <c r="C2" s="5"/>
      <c r="D2" s="5"/>
      <c r="E2" s="7" t="s">
        <v>552</v>
      </c>
      <c r="F2" s="7"/>
      <c r="G2" s="7"/>
    </row>
    <row r="3" s="1" customFormat="1" ht="29" customHeight="1" spans="1:7">
      <c r="A3" s="8" t="s">
        <v>1</v>
      </c>
      <c r="B3" s="9" t="s">
        <v>505</v>
      </c>
      <c r="C3" s="10" t="s">
        <v>545</v>
      </c>
      <c r="D3" s="11"/>
      <c r="E3" s="12" t="s">
        <v>546</v>
      </c>
      <c r="F3" s="12" t="s">
        <v>547</v>
      </c>
      <c r="G3" s="8" t="s">
        <v>374</v>
      </c>
    </row>
    <row r="4" s="1" customFormat="1" ht="23" customHeight="1" spans="1:7">
      <c r="A4" s="8">
        <v>1</v>
      </c>
      <c r="B4" s="13" t="s">
        <v>559</v>
      </c>
      <c r="C4" s="9" t="s">
        <v>548</v>
      </c>
      <c r="D4" s="12">
        <v>30</v>
      </c>
      <c r="E4" s="12">
        <v>3</v>
      </c>
      <c r="F4" s="12">
        <f t="shared" ref="F4:F7" si="0">D4*E4</f>
        <v>90</v>
      </c>
      <c r="G4" s="8"/>
    </row>
    <row r="5" s="1" customFormat="1" ht="23" customHeight="1" spans="1:7">
      <c r="A5" s="8">
        <v>2</v>
      </c>
      <c r="B5" s="14"/>
      <c r="C5" s="9" t="s">
        <v>549</v>
      </c>
      <c r="D5" s="12">
        <v>30</v>
      </c>
      <c r="E5" s="12">
        <v>4</v>
      </c>
      <c r="F5" s="12">
        <f t="shared" si="0"/>
        <v>120</v>
      </c>
      <c r="G5" s="8"/>
    </row>
    <row r="6" s="1" customFormat="1" ht="23" customHeight="1" spans="1:7">
      <c r="A6" s="8">
        <v>3</v>
      </c>
      <c r="B6" s="13" t="s">
        <v>560</v>
      </c>
      <c r="C6" s="9" t="s">
        <v>548</v>
      </c>
      <c r="D6" s="12">
        <v>19</v>
      </c>
      <c r="E6" s="12">
        <v>3</v>
      </c>
      <c r="F6" s="12">
        <f t="shared" si="0"/>
        <v>57</v>
      </c>
      <c r="G6" s="8"/>
    </row>
    <row r="7" s="1" customFormat="1" ht="23" customHeight="1" spans="1:7">
      <c r="A7" s="8">
        <v>4</v>
      </c>
      <c r="B7" s="14"/>
      <c r="C7" s="9" t="s">
        <v>549</v>
      </c>
      <c r="D7" s="12">
        <v>18</v>
      </c>
      <c r="E7" s="12">
        <v>4.5</v>
      </c>
      <c r="F7" s="12">
        <f t="shared" si="0"/>
        <v>81</v>
      </c>
      <c r="G7" s="8"/>
    </row>
    <row r="8" s="1" customFormat="1" ht="23" customHeight="1" spans="1:7">
      <c r="A8" s="8">
        <v>5</v>
      </c>
      <c r="B8" s="15" t="s">
        <v>484</v>
      </c>
      <c r="C8" s="16"/>
      <c r="D8" s="16"/>
      <c r="E8" s="17"/>
      <c r="F8" s="12">
        <f>SUM(F4:F7)</f>
        <v>348</v>
      </c>
      <c r="G8" s="8"/>
    </row>
  </sheetData>
  <mergeCells count="6">
    <mergeCell ref="A1:G1"/>
    <mergeCell ref="E2:G2"/>
    <mergeCell ref="C3:D3"/>
    <mergeCell ref="B8:E8"/>
    <mergeCell ref="B4:B5"/>
    <mergeCell ref="B6:B7"/>
  </mergeCells>
  <printOptions horizontalCentered="1"/>
  <pageMargins left="0.751388888888889" right="0.751388888888889" top="0.275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9" customWidth="1"/>
    <col min="5" max="27" width="9" customWidth="1" outlineLevel="1"/>
  </cols>
  <sheetData>
    <row r="1" spans="1:30">
      <c r="A1" s="129" t="s">
        <v>205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</row>
    <row r="2" spans="1:29">
      <c r="A2" s="130" t="s">
        <v>1</v>
      </c>
      <c r="B2" s="130" t="s">
        <v>2</v>
      </c>
      <c r="C2" s="130" t="s">
        <v>3</v>
      </c>
      <c r="D2" s="130" t="s">
        <v>4</v>
      </c>
      <c r="E2" s="130" t="s">
        <v>5</v>
      </c>
      <c r="F2" s="130" t="s">
        <v>6</v>
      </c>
      <c r="G2" s="130" t="s">
        <v>7</v>
      </c>
      <c r="H2" s="130" t="s">
        <v>8</v>
      </c>
      <c r="I2" s="130" t="s">
        <v>9</v>
      </c>
      <c r="J2" s="130" t="s">
        <v>10</v>
      </c>
      <c r="K2" s="130" t="s">
        <v>11</v>
      </c>
      <c r="L2" s="130" t="s">
        <v>12</v>
      </c>
      <c r="M2" s="130" t="s">
        <v>13</v>
      </c>
      <c r="N2" s="130" t="s">
        <v>14</v>
      </c>
      <c r="O2" s="130" t="s">
        <v>15</v>
      </c>
      <c r="P2" s="130" t="s">
        <v>16</v>
      </c>
      <c r="Q2" s="130" t="s">
        <v>17</v>
      </c>
      <c r="R2" s="130" t="s">
        <v>18</v>
      </c>
      <c r="S2" s="130" t="s">
        <v>19</v>
      </c>
      <c r="T2" s="130" t="s">
        <v>20</v>
      </c>
      <c r="U2" s="130" t="s">
        <v>21</v>
      </c>
      <c r="V2" s="130" t="s">
        <v>22</v>
      </c>
      <c r="W2" s="130" t="s">
        <v>23</v>
      </c>
      <c r="X2" s="130" t="s">
        <v>24</v>
      </c>
      <c r="Y2" s="130" t="s">
        <v>25</v>
      </c>
      <c r="Z2" s="130" t="s">
        <v>26</v>
      </c>
      <c r="AA2" s="130" t="s">
        <v>27</v>
      </c>
      <c r="AB2" s="130" t="s">
        <v>28</v>
      </c>
      <c r="AC2" s="135" t="s">
        <v>206</v>
      </c>
    </row>
    <row r="3" spans="1:29">
      <c r="A3" s="130" t="s">
        <v>29</v>
      </c>
      <c r="B3" s="130" t="s">
        <v>38</v>
      </c>
      <c r="C3" s="130"/>
      <c r="D3" s="130"/>
      <c r="E3" s="130">
        <v>2</v>
      </c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>
        <f t="shared" ref="AB3:AB66" si="0">SUM(E3:AA3)</f>
        <v>2</v>
      </c>
      <c r="AC3" s="135">
        <f t="shared" ref="AC3:AC34" si="1">C3*D3*AB3/1000000</f>
        <v>0</v>
      </c>
    </row>
    <row r="4" spans="1:29">
      <c r="A4" s="130" t="s">
        <v>31</v>
      </c>
      <c r="B4" s="130" t="s">
        <v>207</v>
      </c>
      <c r="C4" s="130"/>
      <c r="D4" s="130"/>
      <c r="E4" s="130">
        <v>3</v>
      </c>
      <c r="F4" s="130">
        <v>1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>
        <f t="shared" si="0"/>
        <v>4</v>
      </c>
      <c r="AC4" s="135">
        <f t="shared" si="1"/>
        <v>0</v>
      </c>
    </row>
    <row r="5" spans="1:29">
      <c r="A5" s="130" t="s">
        <v>33</v>
      </c>
      <c r="B5" s="130" t="s">
        <v>124</v>
      </c>
      <c r="C5" s="130"/>
      <c r="D5" s="130"/>
      <c r="E5" s="130">
        <v>2</v>
      </c>
      <c r="F5" s="130">
        <v>3</v>
      </c>
      <c r="G5" s="130"/>
      <c r="H5" s="130">
        <v>3</v>
      </c>
      <c r="I5" s="130">
        <v>3</v>
      </c>
      <c r="J5" s="130">
        <v>3</v>
      </c>
      <c r="K5" s="130">
        <v>3</v>
      </c>
      <c r="L5" s="130">
        <v>3</v>
      </c>
      <c r="M5" s="130">
        <v>3</v>
      </c>
      <c r="N5" s="130">
        <v>3</v>
      </c>
      <c r="O5" s="130">
        <v>3</v>
      </c>
      <c r="P5" s="130">
        <v>3</v>
      </c>
      <c r="Q5" s="130">
        <v>3</v>
      </c>
      <c r="R5" s="130">
        <v>3</v>
      </c>
      <c r="S5" s="130">
        <v>3</v>
      </c>
      <c r="T5" s="130">
        <v>3</v>
      </c>
      <c r="U5" s="130">
        <v>3</v>
      </c>
      <c r="V5" s="130">
        <v>3</v>
      </c>
      <c r="W5" s="130">
        <v>3</v>
      </c>
      <c r="X5" s="130"/>
      <c r="Y5" s="130"/>
      <c r="Z5" s="130"/>
      <c r="AA5" s="130"/>
      <c r="AB5" s="130">
        <f t="shared" si="0"/>
        <v>53</v>
      </c>
      <c r="AC5" s="135">
        <f t="shared" si="1"/>
        <v>0</v>
      </c>
    </row>
    <row r="6" spans="1:29">
      <c r="A6" s="130" t="s">
        <v>35</v>
      </c>
      <c r="B6" s="130" t="s">
        <v>208</v>
      </c>
      <c r="C6" s="130"/>
      <c r="D6" s="130"/>
      <c r="E6" s="130">
        <v>3</v>
      </c>
      <c r="F6" s="130">
        <v>3</v>
      </c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>
        <f t="shared" si="0"/>
        <v>6</v>
      </c>
      <c r="AC6" s="135">
        <f t="shared" si="1"/>
        <v>0</v>
      </c>
    </row>
    <row r="7" spans="1:29">
      <c r="A7" s="130" t="s">
        <v>37</v>
      </c>
      <c r="B7" s="130" t="s">
        <v>86</v>
      </c>
      <c r="C7" s="130"/>
      <c r="D7" s="130"/>
      <c r="E7" s="130"/>
      <c r="F7" s="130">
        <v>1</v>
      </c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>
        <f t="shared" si="0"/>
        <v>1</v>
      </c>
      <c r="AC7" s="135">
        <f t="shared" si="1"/>
        <v>0</v>
      </c>
    </row>
    <row r="8" spans="1:29">
      <c r="A8" s="130" t="s">
        <v>39</v>
      </c>
      <c r="B8" s="130" t="s">
        <v>48</v>
      </c>
      <c r="C8" s="130"/>
      <c r="D8" s="130"/>
      <c r="E8" s="130"/>
      <c r="F8" s="130">
        <v>2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>
        <f t="shared" si="0"/>
        <v>2</v>
      </c>
      <c r="AC8" s="135">
        <f t="shared" si="1"/>
        <v>0</v>
      </c>
    </row>
    <row r="9" spans="1:29">
      <c r="A9" s="130" t="s">
        <v>41</v>
      </c>
      <c r="B9" s="130" t="s">
        <v>209</v>
      </c>
      <c r="C9" s="130"/>
      <c r="D9" s="130"/>
      <c r="E9" s="130"/>
      <c r="F9" s="130">
        <v>1</v>
      </c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>
        <f t="shared" si="0"/>
        <v>1</v>
      </c>
      <c r="AC9" s="135">
        <f t="shared" si="1"/>
        <v>0</v>
      </c>
    </row>
    <row r="10" spans="1:29">
      <c r="A10" s="130" t="s">
        <v>43</v>
      </c>
      <c r="B10" s="130" t="s">
        <v>210</v>
      </c>
      <c r="C10" s="130"/>
      <c r="D10" s="130"/>
      <c r="E10" s="130"/>
      <c r="F10" s="130">
        <v>1</v>
      </c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>
        <f t="shared" si="0"/>
        <v>1</v>
      </c>
      <c r="AC10" s="135">
        <f t="shared" si="1"/>
        <v>0</v>
      </c>
    </row>
    <row r="11" spans="1:29">
      <c r="A11" s="130" t="s">
        <v>45</v>
      </c>
      <c r="B11" s="130" t="s">
        <v>211</v>
      </c>
      <c r="C11" s="130"/>
      <c r="D11" s="130"/>
      <c r="E11" s="130"/>
      <c r="F11" s="130">
        <v>1</v>
      </c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>
        <f t="shared" si="0"/>
        <v>1</v>
      </c>
      <c r="AC11" s="135">
        <f t="shared" si="1"/>
        <v>0</v>
      </c>
    </row>
    <row r="12" spans="1:29">
      <c r="A12" s="130" t="s">
        <v>47</v>
      </c>
      <c r="B12" s="130" t="s">
        <v>212</v>
      </c>
      <c r="C12" s="130"/>
      <c r="D12" s="130"/>
      <c r="E12" s="130"/>
      <c r="F12" s="130">
        <v>1</v>
      </c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>
        <f t="shared" si="0"/>
        <v>1</v>
      </c>
      <c r="AC12" s="135">
        <f t="shared" si="1"/>
        <v>0</v>
      </c>
    </row>
    <row r="13" spans="1:29">
      <c r="A13" s="130" t="s">
        <v>49</v>
      </c>
      <c r="B13" s="130" t="s">
        <v>213</v>
      </c>
      <c r="C13" s="130"/>
      <c r="D13" s="130"/>
      <c r="E13" s="130"/>
      <c r="F13" s="130">
        <v>1</v>
      </c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>
        <f t="shared" si="0"/>
        <v>1</v>
      </c>
      <c r="AC13" s="135">
        <f t="shared" si="1"/>
        <v>0</v>
      </c>
    </row>
    <row r="14" spans="1:29">
      <c r="A14" s="130" t="s">
        <v>51</v>
      </c>
      <c r="B14" s="130" t="s">
        <v>214</v>
      </c>
      <c r="C14" s="130"/>
      <c r="D14" s="130"/>
      <c r="E14" s="130"/>
      <c r="F14" s="130">
        <v>2</v>
      </c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>
        <f t="shared" si="0"/>
        <v>2</v>
      </c>
      <c r="AC14" s="135">
        <f t="shared" si="1"/>
        <v>0</v>
      </c>
    </row>
    <row r="15" spans="1:29">
      <c r="A15" s="130" t="s">
        <v>53</v>
      </c>
      <c r="B15" s="130" t="s">
        <v>215</v>
      </c>
      <c r="C15" s="130"/>
      <c r="D15" s="130"/>
      <c r="E15" s="130"/>
      <c r="F15" s="130">
        <v>1</v>
      </c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>
        <f t="shared" si="0"/>
        <v>1</v>
      </c>
      <c r="AC15" s="135">
        <f t="shared" si="1"/>
        <v>0</v>
      </c>
    </row>
    <row r="16" spans="1:29">
      <c r="A16" s="130" t="s">
        <v>55</v>
      </c>
      <c r="B16" s="130" t="s">
        <v>44</v>
      </c>
      <c r="C16" s="130"/>
      <c r="D16" s="130"/>
      <c r="E16" s="130"/>
      <c r="F16" s="130">
        <v>1</v>
      </c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>
        <f t="shared" si="0"/>
        <v>1</v>
      </c>
      <c r="AC16" s="135">
        <f t="shared" si="1"/>
        <v>0</v>
      </c>
    </row>
    <row r="17" spans="1:29">
      <c r="A17" s="130" t="s">
        <v>57</v>
      </c>
      <c r="B17" s="130" t="s">
        <v>216</v>
      </c>
      <c r="C17" s="130"/>
      <c r="D17" s="130"/>
      <c r="E17" s="130"/>
      <c r="F17" s="130">
        <v>1</v>
      </c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>
        <f t="shared" si="0"/>
        <v>1</v>
      </c>
      <c r="AC17" s="135">
        <f t="shared" si="1"/>
        <v>0</v>
      </c>
    </row>
    <row r="18" spans="1:29">
      <c r="A18" s="130" t="s">
        <v>59</v>
      </c>
      <c r="B18" s="130" t="s">
        <v>217</v>
      </c>
      <c r="C18" s="130"/>
      <c r="D18" s="130"/>
      <c r="E18" s="130"/>
      <c r="F18" s="130">
        <v>1</v>
      </c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>
        <f t="shared" si="0"/>
        <v>1</v>
      </c>
      <c r="AC18" s="135">
        <f t="shared" si="1"/>
        <v>0</v>
      </c>
    </row>
    <row r="19" spans="1:29">
      <c r="A19" s="130" t="s">
        <v>61</v>
      </c>
      <c r="B19" s="130" t="s">
        <v>218</v>
      </c>
      <c r="C19" s="130"/>
      <c r="D19" s="130"/>
      <c r="E19" s="130"/>
      <c r="F19" s="130">
        <v>2</v>
      </c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>
        <f t="shared" si="0"/>
        <v>2</v>
      </c>
      <c r="AC19" s="135">
        <f t="shared" si="1"/>
        <v>0</v>
      </c>
    </row>
    <row r="20" spans="1:29">
      <c r="A20" s="130" t="s">
        <v>63</v>
      </c>
      <c r="B20" s="130" t="s">
        <v>219</v>
      </c>
      <c r="C20" s="130"/>
      <c r="D20" s="130"/>
      <c r="E20" s="130"/>
      <c r="F20" s="130">
        <v>1</v>
      </c>
      <c r="G20" s="130">
        <v>1</v>
      </c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>
        <f t="shared" si="0"/>
        <v>2</v>
      </c>
      <c r="AC20" s="135">
        <f t="shared" si="1"/>
        <v>0</v>
      </c>
    </row>
    <row r="21" spans="1:29">
      <c r="A21" s="130" t="s">
        <v>65</v>
      </c>
      <c r="B21" s="130" t="s">
        <v>220</v>
      </c>
      <c r="C21" s="130"/>
      <c r="D21" s="130"/>
      <c r="E21" s="130"/>
      <c r="F21" s="130">
        <v>2</v>
      </c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>
        <f t="shared" si="0"/>
        <v>2</v>
      </c>
      <c r="AC21" s="135">
        <f t="shared" si="1"/>
        <v>0</v>
      </c>
    </row>
    <row r="22" spans="1:29">
      <c r="A22" s="130" t="s">
        <v>67</v>
      </c>
      <c r="B22" s="130" t="s">
        <v>204</v>
      </c>
      <c r="C22" s="130"/>
      <c r="D22" s="130"/>
      <c r="E22" s="130"/>
      <c r="F22" s="130">
        <v>2</v>
      </c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>
        <f t="shared" si="0"/>
        <v>2</v>
      </c>
      <c r="AC22" s="135">
        <f t="shared" si="1"/>
        <v>0</v>
      </c>
    </row>
    <row r="23" spans="1:29">
      <c r="A23" s="130" t="s">
        <v>69</v>
      </c>
      <c r="B23" s="130" t="s">
        <v>221</v>
      </c>
      <c r="C23" s="130"/>
      <c r="D23" s="130"/>
      <c r="E23" s="130"/>
      <c r="F23" s="130">
        <v>3</v>
      </c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>
        <f t="shared" si="0"/>
        <v>3</v>
      </c>
      <c r="AC23" s="135">
        <f t="shared" si="1"/>
        <v>0</v>
      </c>
    </row>
    <row r="24" spans="1:29">
      <c r="A24" s="130" t="s">
        <v>71</v>
      </c>
      <c r="B24" s="130" t="s">
        <v>222</v>
      </c>
      <c r="C24" s="130"/>
      <c r="D24" s="130"/>
      <c r="E24" s="130"/>
      <c r="F24" s="130">
        <v>2</v>
      </c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>
        <f t="shared" si="0"/>
        <v>2</v>
      </c>
      <c r="AC24" s="135">
        <f t="shared" si="1"/>
        <v>0</v>
      </c>
    </row>
    <row r="25" spans="1:29">
      <c r="A25" s="130" t="s">
        <v>223</v>
      </c>
      <c r="B25" s="130" t="s">
        <v>224</v>
      </c>
      <c r="C25" s="130"/>
      <c r="D25" s="130"/>
      <c r="E25" s="130"/>
      <c r="F25" s="130">
        <v>2</v>
      </c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>
        <f t="shared" si="0"/>
        <v>2</v>
      </c>
      <c r="AC25" s="135">
        <f t="shared" si="1"/>
        <v>0</v>
      </c>
    </row>
    <row r="26" spans="1:29">
      <c r="A26" s="130" t="s">
        <v>73</v>
      </c>
      <c r="B26" s="130" t="s">
        <v>225</v>
      </c>
      <c r="C26" s="130"/>
      <c r="D26" s="130"/>
      <c r="E26" s="130"/>
      <c r="F26" s="130">
        <v>1</v>
      </c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>
        <f t="shared" si="0"/>
        <v>1</v>
      </c>
      <c r="AC26" s="135">
        <f t="shared" si="1"/>
        <v>0</v>
      </c>
    </row>
    <row r="27" spans="1:29">
      <c r="A27" s="130" t="s">
        <v>75</v>
      </c>
      <c r="B27" s="130" t="s">
        <v>226</v>
      </c>
      <c r="C27" s="130"/>
      <c r="D27" s="130"/>
      <c r="E27" s="130"/>
      <c r="F27" s="130">
        <v>1</v>
      </c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>
        <f t="shared" si="0"/>
        <v>1</v>
      </c>
      <c r="AC27" s="135">
        <f t="shared" si="1"/>
        <v>0</v>
      </c>
    </row>
    <row r="28" spans="1:29">
      <c r="A28" s="130" t="s">
        <v>77</v>
      </c>
      <c r="B28" s="130" t="s">
        <v>110</v>
      </c>
      <c r="C28" s="130"/>
      <c r="D28" s="130"/>
      <c r="E28" s="130"/>
      <c r="F28" s="130"/>
      <c r="G28" s="130">
        <v>1</v>
      </c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>
        <f t="shared" si="0"/>
        <v>1</v>
      </c>
      <c r="AC28" s="135">
        <f t="shared" si="1"/>
        <v>0</v>
      </c>
    </row>
    <row r="29" spans="1:29">
      <c r="A29" s="130" t="s">
        <v>79</v>
      </c>
      <c r="B29" s="130" t="s">
        <v>90</v>
      </c>
      <c r="C29" s="130"/>
      <c r="D29" s="130"/>
      <c r="E29" s="130"/>
      <c r="F29" s="130"/>
      <c r="G29" s="130">
        <v>3</v>
      </c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>
        <f t="shared" si="0"/>
        <v>3</v>
      </c>
      <c r="AC29" s="135">
        <f t="shared" si="1"/>
        <v>0</v>
      </c>
    </row>
    <row r="30" spans="1:29">
      <c r="A30" s="130" t="s">
        <v>81</v>
      </c>
      <c r="B30" s="130" t="s">
        <v>88</v>
      </c>
      <c r="C30" s="130"/>
      <c r="D30" s="130"/>
      <c r="E30" s="130"/>
      <c r="F30" s="130"/>
      <c r="G30" s="130">
        <v>1</v>
      </c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>
        <f t="shared" si="0"/>
        <v>1</v>
      </c>
      <c r="AC30" s="135">
        <f t="shared" si="1"/>
        <v>0</v>
      </c>
    </row>
    <row r="31" spans="1:29">
      <c r="A31" s="130" t="s">
        <v>83</v>
      </c>
      <c r="B31" s="130" t="s">
        <v>122</v>
      </c>
      <c r="C31" s="130"/>
      <c r="D31" s="130"/>
      <c r="E31" s="130"/>
      <c r="F31" s="130"/>
      <c r="G31" s="130">
        <v>5</v>
      </c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>
        <f t="shared" si="0"/>
        <v>5</v>
      </c>
      <c r="AC31" s="135">
        <f t="shared" si="1"/>
        <v>0</v>
      </c>
    </row>
    <row r="32" spans="1:29">
      <c r="A32" s="130" t="s">
        <v>85</v>
      </c>
      <c r="B32" s="130" t="s">
        <v>227</v>
      </c>
      <c r="C32" s="130"/>
      <c r="D32" s="130"/>
      <c r="E32" s="130"/>
      <c r="F32" s="130"/>
      <c r="G32" s="130">
        <v>1</v>
      </c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>
        <f t="shared" si="0"/>
        <v>1</v>
      </c>
      <c r="AC32" s="135">
        <f t="shared" si="1"/>
        <v>0</v>
      </c>
    </row>
    <row r="33" spans="1:29">
      <c r="A33" s="130" t="s">
        <v>87</v>
      </c>
      <c r="B33" s="130" t="s">
        <v>228</v>
      </c>
      <c r="C33" s="130"/>
      <c r="D33" s="130"/>
      <c r="E33" s="130"/>
      <c r="F33" s="130"/>
      <c r="G33" s="130">
        <v>1</v>
      </c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>
        <f t="shared" si="0"/>
        <v>1</v>
      </c>
      <c r="AC33" s="135">
        <f t="shared" si="1"/>
        <v>0</v>
      </c>
    </row>
    <row r="34" spans="1:29">
      <c r="A34" s="130" t="s">
        <v>89</v>
      </c>
      <c r="B34" s="130" t="s">
        <v>229</v>
      </c>
      <c r="C34" s="130"/>
      <c r="D34" s="130"/>
      <c r="E34" s="130"/>
      <c r="F34" s="130"/>
      <c r="G34" s="130">
        <v>1</v>
      </c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>
        <f t="shared" si="0"/>
        <v>1</v>
      </c>
      <c r="AC34" s="135">
        <f t="shared" si="1"/>
        <v>0</v>
      </c>
    </row>
    <row r="35" spans="1:29">
      <c r="A35" s="130" t="s">
        <v>91</v>
      </c>
      <c r="B35" s="130" t="s">
        <v>112</v>
      </c>
      <c r="C35" s="130"/>
      <c r="D35" s="130"/>
      <c r="E35" s="130"/>
      <c r="F35" s="130"/>
      <c r="G35" s="130">
        <v>1</v>
      </c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>
        <f t="shared" si="0"/>
        <v>1</v>
      </c>
      <c r="AC35" s="135">
        <f t="shared" ref="AC35:AC64" si="2">C35*D35*AB35/1000000</f>
        <v>0</v>
      </c>
    </row>
    <row r="36" spans="1:29">
      <c r="A36" s="130" t="s">
        <v>93</v>
      </c>
      <c r="B36" s="130" t="s">
        <v>139</v>
      </c>
      <c r="C36" s="130"/>
      <c r="D36" s="130"/>
      <c r="E36" s="130"/>
      <c r="F36" s="130"/>
      <c r="G36" s="130">
        <v>2</v>
      </c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>
        <f t="shared" si="0"/>
        <v>2</v>
      </c>
      <c r="AC36" s="135">
        <f t="shared" si="2"/>
        <v>0</v>
      </c>
    </row>
    <row r="37" spans="1:29">
      <c r="A37" s="130" t="s">
        <v>95</v>
      </c>
      <c r="B37" s="130" t="s">
        <v>230</v>
      </c>
      <c r="C37" s="130"/>
      <c r="D37" s="130"/>
      <c r="E37" s="130"/>
      <c r="F37" s="130"/>
      <c r="G37" s="130">
        <v>1</v>
      </c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>
        <f t="shared" si="0"/>
        <v>1</v>
      </c>
      <c r="AC37" s="135">
        <f t="shared" si="2"/>
        <v>0</v>
      </c>
    </row>
    <row r="38" spans="1:29">
      <c r="A38" s="130" t="s">
        <v>97</v>
      </c>
      <c r="B38" s="130" t="s">
        <v>231</v>
      </c>
      <c r="C38" s="130"/>
      <c r="D38" s="130"/>
      <c r="E38" s="130"/>
      <c r="F38" s="130"/>
      <c r="G38" s="130">
        <v>1</v>
      </c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>
        <f t="shared" si="0"/>
        <v>1</v>
      </c>
      <c r="AC38" s="135">
        <f t="shared" si="2"/>
        <v>0</v>
      </c>
    </row>
    <row r="39" spans="1:29">
      <c r="A39" s="130" t="s">
        <v>99</v>
      </c>
      <c r="B39" s="130" t="s">
        <v>232</v>
      </c>
      <c r="C39" s="130"/>
      <c r="D39" s="130"/>
      <c r="E39" s="130"/>
      <c r="F39" s="130"/>
      <c r="G39" s="130">
        <v>1</v>
      </c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>
        <f t="shared" si="0"/>
        <v>1</v>
      </c>
      <c r="AC39" s="135">
        <f t="shared" si="2"/>
        <v>0</v>
      </c>
    </row>
    <row r="40" spans="1:29">
      <c r="A40" s="130" t="s">
        <v>101</v>
      </c>
      <c r="B40" s="130" t="s">
        <v>233</v>
      </c>
      <c r="C40" s="130"/>
      <c r="D40" s="130"/>
      <c r="E40" s="130"/>
      <c r="F40" s="130"/>
      <c r="G40" s="130">
        <v>1</v>
      </c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>
        <f t="shared" si="0"/>
        <v>1</v>
      </c>
      <c r="AC40" s="135">
        <f t="shared" si="2"/>
        <v>0</v>
      </c>
    </row>
    <row r="41" spans="1:29">
      <c r="A41" s="130" t="s">
        <v>103</v>
      </c>
      <c r="B41" s="130" t="s">
        <v>234</v>
      </c>
      <c r="C41" s="130"/>
      <c r="D41" s="130"/>
      <c r="E41" s="130"/>
      <c r="F41" s="130"/>
      <c r="G41" s="130">
        <v>1</v>
      </c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>
        <f t="shared" si="0"/>
        <v>1</v>
      </c>
      <c r="AC41" s="135">
        <f t="shared" si="2"/>
        <v>0</v>
      </c>
    </row>
    <row r="42" spans="1:29">
      <c r="A42" s="130" t="s">
        <v>105</v>
      </c>
      <c r="B42" s="130" t="s">
        <v>235</v>
      </c>
      <c r="C42" s="130"/>
      <c r="D42" s="130"/>
      <c r="E42" s="130"/>
      <c r="F42" s="130"/>
      <c r="G42" s="130">
        <v>2</v>
      </c>
      <c r="H42" s="130">
        <v>4</v>
      </c>
      <c r="I42" s="130">
        <v>4</v>
      </c>
      <c r="J42" s="130">
        <v>4</v>
      </c>
      <c r="K42" s="130">
        <v>4</v>
      </c>
      <c r="L42" s="130">
        <v>4</v>
      </c>
      <c r="M42" s="130">
        <v>4</v>
      </c>
      <c r="N42" s="130">
        <v>4</v>
      </c>
      <c r="O42" s="130">
        <v>4</v>
      </c>
      <c r="P42" s="130">
        <v>4</v>
      </c>
      <c r="Q42" s="130">
        <v>4</v>
      </c>
      <c r="R42" s="130">
        <v>4</v>
      </c>
      <c r="S42" s="130">
        <v>4</v>
      </c>
      <c r="T42" s="130">
        <v>4</v>
      </c>
      <c r="U42" s="130">
        <v>4</v>
      </c>
      <c r="V42" s="130">
        <v>4</v>
      </c>
      <c r="W42" s="130">
        <v>4</v>
      </c>
      <c r="X42" s="130"/>
      <c r="Y42" s="130"/>
      <c r="Z42" s="130"/>
      <c r="AA42" s="130"/>
      <c r="AB42" s="130">
        <f t="shared" si="0"/>
        <v>66</v>
      </c>
      <c r="AC42" s="135">
        <f t="shared" si="2"/>
        <v>0</v>
      </c>
    </row>
    <row r="43" spans="1:29">
      <c r="A43" s="130" t="s">
        <v>107</v>
      </c>
      <c r="B43" s="130" t="s">
        <v>236</v>
      </c>
      <c r="C43" s="130"/>
      <c r="D43" s="130"/>
      <c r="E43" s="130"/>
      <c r="F43" s="130"/>
      <c r="G43" s="130">
        <v>2</v>
      </c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>
        <f t="shared" si="0"/>
        <v>2</v>
      </c>
      <c r="AC43" s="135">
        <f t="shared" si="2"/>
        <v>0</v>
      </c>
    </row>
    <row r="44" spans="1:29">
      <c r="A44" s="130" t="s">
        <v>109</v>
      </c>
      <c r="B44" s="130" t="s">
        <v>237</v>
      </c>
      <c r="C44" s="130"/>
      <c r="D44" s="130"/>
      <c r="E44" s="130"/>
      <c r="F44" s="130"/>
      <c r="G44" s="130">
        <v>2</v>
      </c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>
        <f t="shared" si="0"/>
        <v>2</v>
      </c>
      <c r="AC44" s="135">
        <f t="shared" si="2"/>
        <v>0</v>
      </c>
    </row>
    <row r="45" spans="1:29">
      <c r="A45" s="130" t="s">
        <v>111</v>
      </c>
      <c r="B45" s="130" t="s">
        <v>238</v>
      </c>
      <c r="C45" s="130"/>
      <c r="D45" s="130"/>
      <c r="E45" s="130"/>
      <c r="F45" s="130"/>
      <c r="G45" s="130">
        <v>2</v>
      </c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>
        <f t="shared" si="0"/>
        <v>2</v>
      </c>
      <c r="AC45" s="135">
        <f t="shared" si="2"/>
        <v>0</v>
      </c>
    </row>
    <row r="46" spans="1:29">
      <c r="A46" s="130" t="s">
        <v>113</v>
      </c>
      <c r="B46" s="130" t="s">
        <v>239</v>
      </c>
      <c r="C46" s="130"/>
      <c r="D46" s="130"/>
      <c r="E46" s="130"/>
      <c r="F46" s="130"/>
      <c r="G46" s="130">
        <v>1</v>
      </c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>
        <f t="shared" si="0"/>
        <v>1</v>
      </c>
      <c r="AC46" s="135">
        <f t="shared" si="2"/>
        <v>0</v>
      </c>
    </row>
    <row r="47" spans="1:29">
      <c r="A47" s="130" t="s">
        <v>115</v>
      </c>
      <c r="B47" s="130" t="s">
        <v>153</v>
      </c>
      <c r="C47" s="130"/>
      <c r="D47" s="130"/>
      <c r="E47" s="130"/>
      <c r="F47" s="130"/>
      <c r="G47" s="130">
        <v>2</v>
      </c>
      <c r="H47" s="130">
        <v>12</v>
      </c>
      <c r="I47" s="130">
        <v>12</v>
      </c>
      <c r="J47" s="130">
        <v>12</v>
      </c>
      <c r="K47" s="130">
        <v>12</v>
      </c>
      <c r="L47" s="130">
        <v>12</v>
      </c>
      <c r="M47" s="130">
        <v>12</v>
      </c>
      <c r="N47" s="130">
        <v>12</v>
      </c>
      <c r="O47" s="130">
        <v>12</v>
      </c>
      <c r="P47" s="130">
        <v>12</v>
      </c>
      <c r="Q47" s="130">
        <v>12</v>
      </c>
      <c r="R47" s="130">
        <v>12</v>
      </c>
      <c r="S47" s="130">
        <v>12</v>
      </c>
      <c r="T47" s="130">
        <v>12</v>
      </c>
      <c r="U47" s="130">
        <v>12</v>
      </c>
      <c r="V47" s="130">
        <v>12</v>
      </c>
      <c r="W47" s="130">
        <v>12</v>
      </c>
      <c r="X47" s="130"/>
      <c r="Y47" s="130"/>
      <c r="Z47" s="130"/>
      <c r="AA47" s="130"/>
      <c r="AB47" s="130">
        <f t="shared" si="0"/>
        <v>194</v>
      </c>
      <c r="AC47" s="135">
        <f t="shared" si="2"/>
        <v>0</v>
      </c>
    </row>
    <row r="48" s="134" customFormat="1" spans="1:30">
      <c r="A48" s="133" t="s">
        <v>117</v>
      </c>
      <c r="B48" s="133" t="s">
        <v>240</v>
      </c>
      <c r="C48" s="133"/>
      <c r="D48" s="133"/>
      <c r="E48" s="133"/>
      <c r="F48" s="133"/>
      <c r="G48" s="133">
        <v>2</v>
      </c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>
        <f t="shared" si="0"/>
        <v>2</v>
      </c>
      <c r="AC48" s="136">
        <f t="shared" si="2"/>
        <v>0</v>
      </c>
      <c r="AD48" s="134" t="s">
        <v>241</v>
      </c>
    </row>
    <row r="49" spans="1:29">
      <c r="A49" s="130" t="s">
        <v>119</v>
      </c>
      <c r="B49" s="130" t="s">
        <v>242</v>
      </c>
      <c r="C49" s="130"/>
      <c r="D49" s="130"/>
      <c r="E49" s="130"/>
      <c r="F49" s="130"/>
      <c r="G49" s="130">
        <v>2</v>
      </c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>
        <f t="shared" si="0"/>
        <v>2</v>
      </c>
      <c r="AC49" s="135">
        <f t="shared" si="2"/>
        <v>0</v>
      </c>
    </row>
    <row r="50" spans="1:29">
      <c r="A50" s="130" t="s">
        <v>121</v>
      </c>
      <c r="B50" s="130" t="s">
        <v>243</v>
      </c>
      <c r="C50" s="130"/>
      <c r="D50" s="130"/>
      <c r="E50" s="130"/>
      <c r="F50" s="130"/>
      <c r="G50" s="130">
        <v>2</v>
      </c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>
        <f t="shared" si="0"/>
        <v>2</v>
      </c>
      <c r="AC50" s="135">
        <f t="shared" si="2"/>
        <v>0</v>
      </c>
    </row>
    <row r="51" spans="1:29">
      <c r="A51" s="130" t="s">
        <v>123</v>
      </c>
      <c r="B51" s="130" t="s">
        <v>244</v>
      </c>
      <c r="C51" s="130"/>
      <c r="D51" s="130"/>
      <c r="E51" s="130"/>
      <c r="F51" s="130"/>
      <c r="G51" s="130">
        <v>1</v>
      </c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>
        <f t="shared" si="0"/>
        <v>1</v>
      </c>
      <c r="AC51" s="135">
        <f t="shared" si="2"/>
        <v>0</v>
      </c>
    </row>
    <row r="52" spans="1:29">
      <c r="A52" s="130" t="s">
        <v>125</v>
      </c>
      <c r="B52" s="130" t="s">
        <v>245</v>
      </c>
      <c r="C52" s="130"/>
      <c r="D52" s="130"/>
      <c r="E52" s="130"/>
      <c r="F52" s="130"/>
      <c r="G52" s="130">
        <v>3</v>
      </c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>
        <f t="shared" si="0"/>
        <v>3</v>
      </c>
      <c r="AC52" s="135">
        <f t="shared" si="2"/>
        <v>0</v>
      </c>
    </row>
    <row r="53" spans="1:29">
      <c r="A53" s="130" t="s">
        <v>127</v>
      </c>
      <c r="B53" s="130" t="s">
        <v>246</v>
      </c>
      <c r="C53" s="130"/>
      <c r="D53" s="130"/>
      <c r="E53" s="130"/>
      <c r="F53" s="130"/>
      <c r="G53" s="130">
        <v>2</v>
      </c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>
        <f t="shared" si="0"/>
        <v>2</v>
      </c>
      <c r="AC53" s="135">
        <f t="shared" si="2"/>
        <v>0</v>
      </c>
    </row>
    <row r="54" spans="1:29">
      <c r="A54" s="130" t="s">
        <v>129</v>
      </c>
      <c r="B54" s="130" t="s">
        <v>247</v>
      </c>
      <c r="C54" s="130"/>
      <c r="D54" s="130"/>
      <c r="E54" s="130"/>
      <c r="F54" s="130"/>
      <c r="G54" s="130">
        <v>2</v>
      </c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>
        <f t="shared" si="0"/>
        <v>2</v>
      </c>
      <c r="AC54" s="135">
        <f t="shared" si="2"/>
        <v>0</v>
      </c>
    </row>
    <row r="55" spans="1:29">
      <c r="A55" s="130" t="s">
        <v>131</v>
      </c>
      <c r="B55" s="131" t="s">
        <v>34</v>
      </c>
      <c r="C55" s="131"/>
      <c r="D55" s="131"/>
      <c r="E55" s="131"/>
      <c r="F55" s="131"/>
      <c r="G55" s="131">
        <v>3</v>
      </c>
      <c r="H55" s="131">
        <v>4</v>
      </c>
      <c r="I55" s="131">
        <v>4</v>
      </c>
      <c r="J55" s="131">
        <v>4</v>
      </c>
      <c r="K55" s="131">
        <v>4</v>
      </c>
      <c r="L55" s="131">
        <v>4</v>
      </c>
      <c r="M55" s="131">
        <v>4</v>
      </c>
      <c r="N55" s="131">
        <v>4</v>
      </c>
      <c r="O55" s="131">
        <v>4</v>
      </c>
      <c r="P55" s="131">
        <v>4</v>
      </c>
      <c r="Q55" s="131">
        <v>4</v>
      </c>
      <c r="R55" s="131">
        <v>4</v>
      </c>
      <c r="S55" s="131">
        <v>4</v>
      </c>
      <c r="T55" s="131">
        <v>4</v>
      </c>
      <c r="U55" s="131">
        <v>4</v>
      </c>
      <c r="V55" s="131">
        <v>4</v>
      </c>
      <c r="W55" s="131">
        <v>4</v>
      </c>
      <c r="X55" s="131"/>
      <c r="Y55" s="131"/>
      <c r="Z55" s="131"/>
      <c r="AA55" s="131"/>
      <c r="AB55" s="130">
        <f t="shared" si="0"/>
        <v>67</v>
      </c>
      <c r="AC55" s="137">
        <f t="shared" si="2"/>
        <v>0</v>
      </c>
    </row>
    <row r="56" spans="1:29">
      <c r="A56" s="130" t="s">
        <v>133</v>
      </c>
      <c r="B56" s="130" t="s">
        <v>248</v>
      </c>
      <c r="C56" s="130"/>
      <c r="D56" s="130"/>
      <c r="E56" s="130"/>
      <c r="F56" s="130"/>
      <c r="G56" s="130">
        <v>2</v>
      </c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>
        <f t="shared" si="0"/>
        <v>2</v>
      </c>
      <c r="AC56" s="135">
        <f t="shared" si="2"/>
        <v>0</v>
      </c>
    </row>
    <row r="57" spans="1:29">
      <c r="A57" s="130" t="s">
        <v>135</v>
      </c>
      <c r="B57" s="130" t="s">
        <v>249</v>
      </c>
      <c r="C57" s="130"/>
      <c r="D57" s="130"/>
      <c r="E57" s="130"/>
      <c r="F57" s="130"/>
      <c r="G57" s="130">
        <v>3</v>
      </c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>
        <f t="shared" si="0"/>
        <v>3</v>
      </c>
      <c r="AC57" s="135">
        <f t="shared" si="2"/>
        <v>0</v>
      </c>
    </row>
    <row r="58" spans="1:29">
      <c r="A58" s="130" t="s">
        <v>137</v>
      </c>
      <c r="B58" s="130" t="s">
        <v>92</v>
      </c>
      <c r="C58" s="130"/>
      <c r="D58" s="130"/>
      <c r="E58" s="130"/>
      <c r="F58" s="130"/>
      <c r="G58" s="130">
        <v>2</v>
      </c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>
        <f t="shared" si="0"/>
        <v>2</v>
      </c>
      <c r="AC58" s="135">
        <f t="shared" si="2"/>
        <v>0</v>
      </c>
    </row>
    <row r="59" spans="1:29">
      <c r="A59" s="130" t="s">
        <v>138</v>
      </c>
      <c r="B59" s="130" t="s">
        <v>250</v>
      </c>
      <c r="C59" s="130"/>
      <c r="D59" s="130"/>
      <c r="E59" s="130"/>
      <c r="F59" s="130"/>
      <c r="G59" s="130">
        <v>2</v>
      </c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>
        <f t="shared" si="0"/>
        <v>2</v>
      </c>
      <c r="AC59" s="135">
        <f t="shared" si="2"/>
        <v>0</v>
      </c>
    </row>
    <row r="60" spans="1:29">
      <c r="A60" s="130" t="s">
        <v>140</v>
      </c>
      <c r="B60" s="130" t="s">
        <v>102</v>
      </c>
      <c r="C60" s="130"/>
      <c r="D60" s="130"/>
      <c r="E60" s="130"/>
      <c r="F60" s="130"/>
      <c r="G60" s="130">
        <v>1</v>
      </c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>
        <f t="shared" si="0"/>
        <v>1</v>
      </c>
      <c r="AC60" s="135">
        <f t="shared" si="2"/>
        <v>0</v>
      </c>
    </row>
    <row r="61" spans="1:29">
      <c r="A61" s="130" t="s">
        <v>142</v>
      </c>
      <c r="B61" s="130" t="s">
        <v>251</v>
      </c>
      <c r="C61" s="130"/>
      <c r="D61" s="130"/>
      <c r="E61" s="130"/>
      <c r="F61" s="130"/>
      <c r="G61" s="130">
        <v>1</v>
      </c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>
        <f t="shared" si="0"/>
        <v>1</v>
      </c>
      <c r="AC61" s="135">
        <f t="shared" si="2"/>
        <v>0</v>
      </c>
    </row>
    <row r="62" spans="1:29">
      <c r="A62" s="130" t="s">
        <v>144</v>
      </c>
      <c r="B62" s="130" t="s">
        <v>252</v>
      </c>
      <c r="C62" s="130"/>
      <c r="D62" s="130"/>
      <c r="E62" s="130"/>
      <c r="F62" s="130"/>
      <c r="G62" s="130"/>
      <c r="H62" s="130">
        <v>2</v>
      </c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>
        <f t="shared" si="0"/>
        <v>2</v>
      </c>
      <c r="AC62" s="135">
        <f t="shared" si="2"/>
        <v>0</v>
      </c>
    </row>
    <row r="63" spans="1:29">
      <c r="A63" s="130" t="s">
        <v>146</v>
      </c>
      <c r="B63" s="130" t="s">
        <v>141</v>
      </c>
      <c r="C63" s="130"/>
      <c r="D63" s="130"/>
      <c r="E63" s="130"/>
      <c r="F63" s="130"/>
      <c r="G63" s="130"/>
      <c r="H63" s="130">
        <v>2</v>
      </c>
      <c r="I63" s="130">
        <v>2</v>
      </c>
      <c r="J63" s="130">
        <v>2</v>
      </c>
      <c r="K63" s="130">
        <v>2</v>
      </c>
      <c r="L63" s="130">
        <v>2</v>
      </c>
      <c r="M63" s="130">
        <v>2</v>
      </c>
      <c r="N63" s="130">
        <v>2</v>
      </c>
      <c r="O63" s="130">
        <v>2</v>
      </c>
      <c r="P63" s="130">
        <v>2</v>
      </c>
      <c r="Q63" s="130">
        <v>2</v>
      </c>
      <c r="R63" s="130">
        <v>2</v>
      </c>
      <c r="S63" s="130">
        <v>2</v>
      </c>
      <c r="T63" s="130">
        <v>2</v>
      </c>
      <c r="U63" s="130">
        <v>2</v>
      </c>
      <c r="V63" s="130">
        <v>2</v>
      </c>
      <c r="W63" s="130">
        <v>2</v>
      </c>
      <c r="X63" s="130"/>
      <c r="Y63" s="130"/>
      <c r="Z63" s="130"/>
      <c r="AA63" s="130"/>
      <c r="AB63" s="130">
        <f t="shared" si="0"/>
        <v>32</v>
      </c>
      <c r="AC63" s="135">
        <f t="shared" si="2"/>
        <v>0</v>
      </c>
    </row>
    <row r="64" spans="1:29">
      <c r="A64" s="130" t="s">
        <v>148</v>
      </c>
      <c r="B64" s="130" t="s">
        <v>253</v>
      </c>
      <c r="C64" s="130"/>
      <c r="D64" s="130"/>
      <c r="E64" s="130"/>
      <c r="F64" s="130"/>
      <c r="G64" s="130"/>
      <c r="H64" s="130">
        <v>6</v>
      </c>
      <c r="I64" s="130">
        <v>6</v>
      </c>
      <c r="J64" s="130">
        <v>6</v>
      </c>
      <c r="K64" s="130">
        <v>6</v>
      </c>
      <c r="L64" s="130">
        <v>6</v>
      </c>
      <c r="M64" s="130">
        <v>6</v>
      </c>
      <c r="N64" s="130">
        <v>6</v>
      </c>
      <c r="O64" s="130">
        <v>6</v>
      </c>
      <c r="P64" s="130">
        <v>6</v>
      </c>
      <c r="Q64" s="130">
        <v>6</v>
      </c>
      <c r="R64" s="130">
        <v>6</v>
      </c>
      <c r="S64" s="130">
        <v>6</v>
      </c>
      <c r="T64" s="130">
        <v>6</v>
      </c>
      <c r="U64" s="130">
        <v>6</v>
      </c>
      <c r="V64" s="130">
        <v>6</v>
      </c>
      <c r="W64" s="130">
        <v>6</v>
      </c>
      <c r="X64" s="130"/>
      <c r="Y64" s="130"/>
      <c r="Z64" s="130"/>
      <c r="AA64" s="130"/>
      <c r="AB64" s="130">
        <f t="shared" si="0"/>
        <v>96</v>
      </c>
      <c r="AC64" s="135">
        <f t="shared" si="2"/>
        <v>0</v>
      </c>
    </row>
    <row r="65" spans="1:29">
      <c r="A65" s="130" t="s">
        <v>150</v>
      </c>
      <c r="B65" s="130" t="s">
        <v>254</v>
      </c>
      <c r="C65" s="130"/>
      <c r="D65" s="130"/>
      <c r="E65" s="130"/>
      <c r="F65" s="130"/>
      <c r="G65" s="130"/>
      <c r="H65" s="130">
        <v>2</v>
      </c>
      <c r="I65" s="130">
        <v>2</v>
      </c>
      <c r="J65" s="130">
        <v>2</v>
      </c>
      <c r="K65" s="130">
        <v>2</v>
      </c>
      <c r="L65" s="130">
        <v>6</v>
      </c>
      <c r="M65" s="130">
        <v>6</v>
      </c>
      <c r="N65" s="130">
        <v>6</v>
      </c>
      <c r="O65" s="130">
        <v>6</v>
      </c>
      <c r="P65" s="130">
        <v>6</v>
      </c>
      <c r="Q65" s="130">
        <v>6</v>
      </c>
      <c r="R65" s="130">
        <v>6</v>
      </c>
      <c r="S65" s="130">
        <v>6</v>
      </c>
      <c r="T65" s="130">
        <v>6</v>
      </c>
      <c r="U65" s="130">
        <v>6</v>
      </c>
      <c r="V65" s="130">
        <v>6</v>
      </c>
      <c r="W65" s="130">
        <v>6</v>
      </c>
      <c r="X65" s="130"/>
      <c r="Y65" s="130"/>
      <c r="Z65" s="130"/>
      <c r="AA65" s="130"/>
      <c r="AB65" s="130">
        <f t="shared" si="0"/>
        <v>80</v>
      </c>
      <c r="AC65" s="135">
        <f t="shared" ref="AC65:AC84" si="3">C65*D65*AB65/1000000</f>
        <v>0</v>
      </c>
    </row>
    <row r="66" spans="1:29">
      <c r="A66" s="130" t="s">
        <v>152</v>
      </c>
      <c r="B66" s="130" t="s">
        <v>143</v>
      </c>
      <c r="C66" s="130"/>
      <c r="D66" s="130"/>
      <c r="E66" s="130"/>
      <c r="F66" s="130"/>
      <c r="G66" s="130"/>
      <c r="H66" s="130">
        <v>10</v>
      </c>
      <c r="I66" s="130">
        <v>10</v>
      </c>
      <c r="J66" s="130">
        <v>10</v>
      </c>
      <c r="K66" s="130">
        <v>10</v>
      </c>
      <c r="L66" s="130">
        <v>9</v>
      </c>
      <c r="M66" s="130">
        <v>9</v>
      </c>
      <c r="N66" s="130">
        <v>9</v>
      </c>
      <c r="O66" s="130">
        <v>9</v>
      </c>
      <c r="P66" s="130">
        <v>9</v>
      </c>
      <c r="Q66" s="130">
        <v>9</v>
      </c>
      <c r="R66" s="130">
        <v>9</v>
      </c>
      <c r="S66" s="130">
        <v>9</v>
      </c>
      <c r="T66" s="130">
        <v>9</v>
      </c>
      <c r="U66" s="130">
        <v>9</v>
      </c>
      <c r="V66" s="130">
        <v>9</v>
      </c>
      <c r="W66" s="130">
        <v>9</v>
      </c>
      <c r="X66" s="130"/>
      <c r="Y66" s="130"/>
      <c r="Z66" s="130"/>
      <c r="AA66" s="130"/>
      <c r="AB66" s="130">
        <f t="shared" si="0"/>
        <v>148</v>
      </c>
      <c r="AC66" s="135">
        <f t="shared" si="3"/>
        <v>0</v>
      </c>
    </row>
    <row r="67" spans="1:29">
      <c r="A67" s="130" t="s">
        <v>154</v>
      </c>
      <c r="B67" s="130" t="s">
        <v>145</v>
      </c>
      <c r="C67" s="130"/>
      <c r="D67" s="130"/>
      <c r="E67" s="130"/>
      <c r="F67" s="130"/>
      <c r="G67" s="130"/>
      <c r="H67" s="130">
        <v>6</v>
      </c>
      <c r="I67" s="130">
        <v>6</v>
      </c>
      <c r="J67" s="130">
        <v>6</v>
      </c>
      <c r="K67" s="130">
        <v>6</v>
      </c>
      <c r="L67" s="130">
        <v>6</v>
      </c>
      <c r="M67" s="130">
        <v>6</v>
      </c>
      <c r="N67" s="130">
        <v>6</v>
      </c>
      <c r="O67" s="130">
        <v>6</v>
      </c>
      <c r="P67" s="130">
        <v>6</v>
      </c>
      <c r="Q67" s="130">
        <v>6</v>
      </c>
      <c r="R67" s="130">
        <v>6</v>
      </c>
      <c r="S67" s="130">
        <v>6</v>
      </c>
      <c r="T67" s="130">
        <v>6</v>
      </c>
      <c r="U67" s="130">
        <v>6</v>
      </c>
      <c r="V67" s="130">
        <v>6</v>
      </c>
      <c r="W67" s="130">
        <v>6</v>
      </c>
      <c r="X67" s="130"/>
      <c r="Y67" s="130"/>
      <c r="Z67" s="130"/>
      <c r="AA67" s="130"/>
      <c r="AB67" s="130">
        <f t="shared" ref="AB67:AB86" si="4">SUM(E67:AA67)</f>
        <v>96</v>
      </c>
      <c r="AC67" s="135">
        <f t="shared" si="3"/>
        <v>0</v>
      </c>
    </row>
    <row r="68" spans="1:29">
      <c r="A68" s="130" t="s">
        <v>156</v>
      </c>
      <c r="B68" s="130" t="s">
        <v>151</v>
      </c>
      <c r="C68" s="130"/>
      <c r="D68" s="130"/>
      <c r="E68" s="130"/>
      <c r="F68" s="130"/>
      <c r="G68" s="130"/>
      <c r="H68" s="130">
        <v>6</v>
      </c>
      <c r="I68" s="130">
        <v>6</v>
      </c>
      <c r="J68" s="130">
        <v>6</v>
      </c>
      <c r="K68" s="130">
        <v>6</v>
      </c>
      <c r="L68" s="130">
        <v>6</v>
      </c>
      <c r="M68" s="130">
        <v>6</v>
      </c>
      <c r="N68" s="130">
        <v>6</v>
      </c>
      <c r="O68" s="130">
        <v>6</v>
      </c>
      <c r="P68" s="130">
        <v>6</v>
      </c>
      <c r="Q68" s="130">
        <v>6</v>
      </c>
      <c r="R68" s="130">
        <v>6</v>
      </c>
      <c r="S68" s="130">
        <v>6</v>
      </c>
      <c r="T68" s="130">
        <v>6</v>
      </c>
      <c r="U68" s="130">
        <v>6</v>
      </c>
      <c r="V68" s="130">
        <v>6</v>
      </c>
      <c r="W68" s="130">
        <v>6</v>
      </c>
      <c r="X68" s="130"/>
      <c r="Y68" s="130"/>
      <c r="Z68" s="130"/>
      <c r="AA68" s="130"/>
      <c r="AB68" s="130">
        <f t="shared" si="4"/>
        <v>96</v>
      </c>
      <c r="AC68" s="135">
        <f t="shared" si="3"/>
        <v>0</v>
      </c>
    </row>
    <row r="69" spans="1:29">
      <c r="A69" s="130" t="s">
        <v>158</v>
      </c>
      <c r="B69" s="130" t="s">
        <v>255</v>
      </c>
      <c r="C69" s="130"/>
      <c r="D69" s="130"/>
      <c r="E69" s="130"/>
      <c r="F69" s="130"/>
      <c r="G69" s="130"/>
      <c r="H69" s="130">
        <v>3</v>
      </c>
      <c r="I69" s="130">
        <v>4</v>
      </c>
      <c r="J69" s="130">
        <v>4</v>
      </c>
      <c r="K69" s="130">
        <v>4</v>
      </c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>
        <f t="shared" si="4"/>
        <v>15</v>
      </c>
      <c r="AC69" s="135">
        <f t="shared" si="3"/>
        <v>0</v>
      </c>
    </row>
    <row r="70" spans="1:29">
      <c r="A70" s="130" t="s">
        <v>160</v>
      </c>
      <c r="B70" s="130" t="s">
        <v>256</v>
      </c>
      <c r="C70" s="130"/>
      <c r="D70" s="130"/>
      <c r="E70" s="130"/>
      <c r="F70" s="130"/>
      <c r="G70" s="130"/>
      <c r="H70" s="130">
        <v>2</v>
      </c>
      <c r="I70" s="130">
        <v>2</v>
      </c>
      <c r="J70" s="130">
        <v>2</v>
      </c>
      <c r="K70" s="130">
        <v>2</v>
      </c>
      <c r="L70" s="130">
        <v>2</v>
      </c>
      <c r="M70" s="130">
        <v>2</v>
      </c>
      <c r="N70" s="130">
        <v>2</v>
      </c>
      <c r="O70" s="130">
        <v>2</v>
      </c>
      <c r="P70" s="130">
        <v>2</v>
      </c>
      <c r="Q70" s="130">
        <v>2</v>
      </c>
      <c r="R70" s="130">
        <v>2</v>
      </c>
      <c r="S70" s="130">
        <v>2</v>
      </c>
      <c r="T70" s="130">
        <v>2</v>
      </c>
      <c r="U70" s="130">
        <v>2</v>
      </c>
      <c r="V70" s="130">
        <v>2</v>
      </c>
      <c r="W70" s="130">
        <v>2</v>
      </c>
      <c r="X70" s="130"/>
      <c r="Y70" s="130"/>
      <c r="Z70" s="130"/>
      <c r="AA70" s="130"/>
      <c r="AB70" s="130">
        <f t="shared" si="4"/>
        <v>32</v>
      </c>
      <c r="AC70" s="135">
        <f t="shared" si="3"/>
        <v>0</v>
      </c>
    </row>
    <row r="71" spans="1:29">
      <c r="A71" s="130" t="s">
        <v>162</v>
      </c>
      <c r="B71" s="130" t="s">
        <v>257</v>
      </c>
      <c r="C71" s="130"/>
      <c r="D71" s="130"/>
      <c r="E71" s="130"/>
      <c r="F71" s="130"/>
      <c r="G71" s="130"/>
      <c r="H71" s="130">
        <v>2</v>
      </c>
      <c r="I71" s="130">
        <v>2</v>
      </c>
      <c r="J71" s="130">
        <v>2</v>
      </c>
      <c r="K71" s="130">
        <v>2</v>
      </c>
      <c r="L71" s="130">
        <v>2</v>
      </c>
      <c r="M71" s="130">
        <v>2</v>
      </c>
      <c r="N71" s="130">
        <v>2</v>
      </c>
      <c r="O71" s="130">
        <v>2</v>
      </c>
      <c r="P71" s="130">
        <v>2</v>
      </c>
      <c r="Q71" s="130">
        <v>2</v>
      </c>
      <c r="R71" s="130">
        <v>2</v>
      </c>
      <c r="S71" s="130">
        <v>2</v>
      </c>
      <c r="T71" s="130">
        <v>2</v>
      </c>
      <c r="U71" s="130">
        <v>2</v>
      </c>
      <c r="V71" s="130">
        <v>2</v>
      </c>
      <c r="W71" s="130">
        <v>2</v>
      </c>
      <c r="X71" s="130"/>
      <c r="Y71" s="130"/>
      <c r="Z71" s="130"/>
      <c r="AA71" s="130"/>
      <c r="AB71" s="130">
        <f t="shared" si="4"/>
        <v>32</v>
      </c>
      <c r="AC71" s="135">
        <f t="shared" si="3"/>
        <v>0</v>
      </c>
    </row>
    <row r="72" spans="1:29">
      <c r="A72" s="130" t="s">
        <v>164</v>
      </c>
      <c r="B72" s="130" t="s">
        <v>258</v>
      </c>
      <c r="C72" s="130"/>
      <c r="D72" s="130"/>
      <c r="E72" s="130"/>
      <c r="F72" s="130"/>
      <c r="G72" s="130"/>
      <c r="H72" s="130">
        <v>2</v>
      </c>
      <c r="I72" s="130">
        <v>2</v>
      </c>
      <c r="J72" s="130">
        <v>2</v>
      </c>
      <c r="K72" s="130">
        <v>2</v>
      </c>
      <c r="L72" s="130">
        <v>2</v>
      </c>
      <c r="M72" s="130">
        <v>2</v>
      </c>
      <c r="N72" s="130">
        <v>2</v>
      </c>
      <c r="O72" s="130">
        <v>2</v>
      </c>
      <c r="P72" s="130">
        <v>2</v>
      </c>
      <c r="Q72" s="130">
        <v>2</v>
      </c>
      <c r="R72" s="130">
        <v>2</v>
      </c>
      <c r="S72" s="130">
        <v>2</v>
      </c>
      <c r="T72" s="130">
        <v>2</v>
      </c>
      <c r="U72" s="130">
        <v>2</v>
      </c>
      <c r="V72" s="130">
        <v>2</v>
      </c>
      <c r="W72" s="130">
        <v>2</v>
      </c>
      <c r="X72" s="130"/>
      <c r="Y72" s="130"/>
      <c r="Z72" s="130"/>
      <c r="AA72" s="130"/>
      <c r="AB72" s="130">
        <f t="shared" si="4"/>
        <v>32</v>
      </c>
      <c r="AC72" s="135">
        <f t="shared" si="3"/>
        <v>0</v>
      </c>
    </row>
    <row r="73" spans="1:29">
      <c r="A73" s="130" t="s">
        <v>166</v>
      </c>
      <c r="B73" s="130" t="s">
        <v>259</v>
      </c>
      <c r="C73" s="130"/>
      <c r="D73" s="130"/>
      <c r="E73" s="130"/>
      <c r="F73" s="130"/>
      <c r="G73" s="130"/>
      <c r="H73" s="130">
        <v>3</v>
      </c>
      <c r="I73" s="130">
        <v>3</v>
      </c>
      <c r="J73" s="130">
        <v>3</v>
      </c>
      <c r="K73" s="130">
        <v>3</v>
      </c>
      <c r="L73" s="130">
        <v>3</v>
      </c>
      <c r="M73" s="130">
        <v>3</v>
      </c>
      <c r="N73" s="130">
        <v>3</v>
      </c>
      <c r="O73" s="130">
        <v>3</v>
      </c>
      <c r="P73" s="130">
        <v>3</v>
      </c>
      <c r="Q73" s="130">
        <v>3</v>
      </c>
      <c r="R73" s="130">
        <v>3</v>
      </c>
      <c r="S73" s="130">
        <v>3</v>
      </c>
      <c r="T73" s="130">
        <v>3</v>
      </c>
      <c r="U73" s="130">
        <v>3</v>
      </c>
      <c r="V73" s="130">
        <v>3</v>
      </c>
      <c r="W73" s="130">
        <v>3</v>
      </c>
      <c r="X73" s="130"/>
      <c r="Y73" s="130"/>
      <c r="Z73" s="130"/>
      <c r="AA73" s="130"/>
      <c r="AB73" s="130">
        <f t="shared" si="4"/>
        <v>48</v>
      </c>
      <c r="AC73" s="135">
        <f t="shared" si="3"/>
        <v>0</v>
      </c>
    </row>
    <row r="74" spans="1:29">
      <c r="A74" s="130" t="s">
        <v>168</v>
      </c>
      <c r="B74" s="130" t="s">
        <v>260</v>
      </c>
      <c r="C74" s="130"/>
      <c r="D74" s="130"/>
      <c r="E74" s="130"/>
      <c r="F74" s="130"/>
      <c r="G74" s="130"/>
      <c r="H74" s="130">
        <v>3</v>
      </c>
      <c r="I74" s="130">
        <v>2</v>
      </c>
      <c r="J74" s="130">
        <v>2</v>
      </c>
      <c r="K74" s="130">
        <v>2</v>
      </c>
      <c r="L74" s="130">
        <v>6</v>
      </c>
      <c r="M74" s="130">
        <v>6</v>
      </c>
      <c r="N74" s="130">
        <v>6</v>
      </c>
      <c r="O74" s="130">
        <v>6</v>
      </c>
      <c r="P74" s="130">
        <v>6</v>
      </c>
      <c r="Q74" s="130">
        <v>6</v>
      </c>
      <c r="R74" s="130">
        <v>6</v>
      </c>
      <c r="S74" s="130">
        <v>6</v>
      </c>
      <c r="T74" s="130">
        <v>6</v>
      </c>
      <c r="U74" s="130">
        <v>6</v>
      </c>
      <c r="V74" s="130">
        <v>6</v>
      </c>
      <c r="W74" s="130">
        <v>6</v>
      </c>
      <c r="X74" s="130"/>
      <c r="Y74" s="130"/>
      <c r="Z74" s="130"/>
      <c r="AA74" s="130"/>
      <c r="AB74" s="130">
        <f t="shared" si="4"/>
        <v>81</v>
      </c>
      <c r="AC74" s="135">
        <f t="shared" si="3"/>
        <v>0</v>
      </c>
    </row>
    <row r="75" spans="1:29">
      <c r="A75" s="130" t="s">
        <v>170</v>
      </c>
      <c r="B75" s="130" t="s">
        <v>261</v>
      </c>
      <c r="C75" s="130"/>
      <c r="D75" s="130"/>
      <c r="E75" s="130"/>
      <c r="F75" s="130"/>
      <c r="G75" s="130"/>
      <c r="H75" s="130">
        <v>4</v>
      </c>
      <c r="I75" s="130">
        <v>4</v>
      </c>
      <c r="J75" s="130">
        <v>4</v>
      </c>
      <c r="K75" s="130">
        <v>4</v>
      </c>
      <c r="L75" s="130">
        <v>4</v>
      </c>
      <c r="M75" s="130">
        <v>4</v>
      </c>
      <c r="N75" s="130">
        <v>4</v>
      </c>
      <c r="O75" s="130">
        <v>4</v>
      </c>
      <c r="P75" s="130">
        <v>4</v>
      </c>
      <c r="Q75" s="130">
        <v>4</v>
      </c>
      <c r="R75" s="130">
        <v>4</v>
      </c>
      <c r="S75" s="130">
        <v>4</v>
      </c>
      <c r="T75" s="130">
        <v>4</v>
      </c>
      <c r="U75" s="130">
        <v>4</v>
      </c>
      <c r="V75" s="130">
        <v>4</v>
      </c>
      <c r="W75" s="130">
        <v>4</v>
      </c>
      <c r="X75" s="130"/>
      <c r="Y75" s="130"/>
      <c r="Z75" s="130"/>
      <c r="AA75" s="130"/>
      <c r="AB75" s="130">
        <f t="shared" si="4"/>
        <v>64</v>
      </c>
      <c r="AC75" s="135">
        <f t="shared" si="3"/>
        <v>0</v>
      </c>
    </row>
    <row r="76" spans="1:29">
      <c r="A76" s="130" t="s">
        <v>172</v>
      </c>
      <c r="B76" s="130" t="s">
        <v>179</v>
      </c>
      <c r="C76" s="130"/>
      <c r="D76" s="130"/>
      <c r="E76" s="130"/>
      <c r="F76" s="130"/>
      <c r="G76" s="130"/>
      <c r="H76" s="130"/>
      <c r="I76" s="130">
        <v>2</v>
      </c>
      <c r="J76" s="130">
        <v>2</v>
      </c>
      <c r="K76" s="130">
        <v>2</v>
      </c>
      <c r="L76" s="130">
        <v>2</v>
      </c>
      <c r="M76" s="130">
        <v>2</v>
      </c>
      <c r="N76" s="130">
        <v>2</v>
      </c>
      <c r="O76" s="130">
        <v>2</v>
      </c>
      <c r="P76" s="130">
        <v>2</v>
      </c>
      <c r="Q76" s="130">
        <v>2</v>
      </c>
      <c r="R76" s="130">
        <v>2</v>
      </c>
      <c r="S76" s="130">
        <v>2</v>
      </c>
      <c r="T76" s="130">
        <v>2</v>
      </c>
      <c r="U76" s="130">
        <v>2</v>
      </c>
      <c r="V76" s="130">
        <v>2</v>
      </c>
      <c r="W76" s="130">
        <v>2</v>
      </c>
      <c r="X76" s="130"/>
      <c r="Y76" s="130"/>
      <c r="Z76" s="130"/>
      <c r="AA76" s="130"/>
      <c r="AB76" s="130">
        <f t="shared" si="4"/>
        <v>30</v>
      </c>
      <c r="AC76" s="135">
        <f t="shared" si="3"/>
        <v>0</v>
      </c>
    </row>
    <row r="77" spans="1:29">
      <c r="A77" s="130" t="s">
        <v>174</v>
      </c>
      <c r="B77" s="130" t="s">
        <v>262</v>
      </c>
      <c r="C77" s="130"/>
      <c r="D77" s="130"/>
      <c r="E77" s="130"/>
      <c r="F77" s="130"/>
      <c r="G77" s="130"/>
      <c r="H77" s="130"/>
      <c r="I77" s="130">
        <v>4</v>
      </c>
      <c r="J77" s="130">
        <v>4</v>
      </c>
      <c r="K77" s="130">
        <v>4</v>
      </c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>
        <f t="shared" si="4"/>
        <v>12</v>
      </c>
      <c r="AC77" s="135">
        <f t="shared" si="3"/>
        <v>0</v>
      </c>
    </row>
    <row r="78" spans="1:29">
      <c r="A78" s="130" t="s">
        <v>176</v>
      </c>
      <c r="B78" s="130" t="s">
        <v>147</v>
      </c>
      <c r="C78" s="130"/>
      <c r="D78" s="130"/>
      <c r="E78" s="130"/>
      <c r="F78" s="130"/>
      <c r="G78" s="130"/>
      <c r="H78" s="130"/>
      <c r="I78" s="130"/>
      <c r="J78" s="130"/>
      <c r="K78" s="130"/>
      <c r="L78" s="130">
        <v>1</v>
      </c>
      <c r="M78" s="130">
        <v>1</v>
      </c>
      <c r="N78" s="130">
        <v>1</v>
      </c>
      <c r="O78" s="130">
        <v>1</v>
      </c>
      <c r="P78" s="130">
        <v>1</v>
      </c>
      <c r="Q78" s="130">
        <v>1</v>
      </c>
      <c r="R78" s="130">
        <v>1</v>
      </c>
      <c r="S78" s="130">
        <v>1</v>
      </c>
      <c r="T78" s="130">
        <v>1</v>
      </c>
      <c r="U78" s="130">
        <v>1</v>
      </c>
      <c r="V78" s="130">
        <v>1</v>
      </c>
      <c r="W78" s="130">
        <v>1</v>
      </c>
      <c r="X78" s="130"/>
      <c r="Y78" s="130"/>
      <c r="Z78" s="130"/>
      <c r="AA78" s="130"/>
      <c r="AB78" s="130">
        <f t="shared" si="4"/>
        <v>12</v>
      </c>
      <c r="AC78" s="135">
        <f t="shared" si="3"/>
        <v>0</v>
      </c>
    </row>
    <row r="79" spans="1:29">
      <c r="A79" s="130" t="s">
        <v>178</v>
      </c>
      <c r="B79" s="130" t="s">
        <v>191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>
        <v>6</v>
      </c>
      <c r="AB79" s="130">
        <f t="shared" si="4"/>
        <v>6</v>
      </c>
      <c r="AC79" s="135">
        <f t="shared" si="3"/>
        <v>0</v>
      </c>
    </row>
    <row r="80" spans="1:29">
      <c r="A80" s="130" t="s">
        <v>180</v>
      </c>
      <c r="B80" s="130" t="s">
        <v>263</v>
      </c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>
        <v>3</v>
      </c>
      <c r="AB80" s="130">
        <f t="shared" si="4"/>
        <v>3</v>
      </c>
      <c r="AC80" s="135">
        <f t="shared" si="3"/>
        <v>0</v>
      </c>
    </row>
    <row r="81" spans="1:29">
      <c r="A81" s="130" t="s">
        <v>182</v>
      </c>
      <c r="B81" s="130" t="s">
        <v>264</v>
      </c>
      <c r="C81" s="130"/>
      <c r="D81" s="130"/>
      <c r="E81" s="130"/>
      <c r="F81" s="130"/>
      <c r="G81" s="130">
        <v>3</v>
      </c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>
        <f t="shared" si="4"/>
        <v>3</v>
      </c>
      <c r="AC81" s="135">
        <f t="shared" si="3"/>
        <v>0</v>
      </c>
    </row>
    <row r="82" spans="1:29">
      <c r="A82" s="130" t="s">
        <v>184</v>
      </c>
      <c r="B82" s="130" t="s">
        <v>265</v>
      </c>
      <c r="C82" s="130"/>
      <c r="D82" s="130"/>
      <c r="E82" s="130"/>
      <c r="F82" s="130">
        <v>1</v>
      </c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>
        <f t="shared" si="4"/>
        <v>1</v>
      </c>
      <c r="AC82" s="135">
        <f t="shared" si="3"/>
        <v>0</v>
      </c>
    </row>
    <row r="83" spans="1:29">
      <c r="A83" s="130" t="s">
        <v>186</v>
      </c>
      <c r="B83" s="130" t="s">
        <v>266</v>
      </c>
      <c r="C83" s="130"/>
      <c r="D83" s="130"/>
      <c r="E83" s="130"/>
      <c r="F83" s="130"/>
      <c r="G83" s="130">
        <v>2</v>
      </c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>
        <f t="shared" si="4"/>
        <v>2</v>
      </c>
      <c r="AC83" s="130">
        <f t="shared" si="3"/>
        <v>0</v>
      </c>
    </row>
    <row r="84" spans="1:29">
      <c r="A84" s="130" t="s">
        <v>188</v>
      </c>
      <c r="B84" s="130" t="s">
        <v>267</v>
      </c>
      <c r="C84" s="130"/>
      <c r="D84" s="130"/>
      <c r="E84" s="130"/>
      <c r="F84" s="130"/>
      <c r="G84" s="130">
        <v>2</v>
      </c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>
        <f t="shared" si="4"/>
        <v>2</v>
      </c>
      <c r="AC84" s="130">
        <f t="shared" si="3"/>
        <v>0</v>
      </c>
    </row>
    <row r="85" spans="1:29">
      <c r="A85" s="130" t="s">
        <v>190</v>
      </c>
      <c r="B85" s="130" t="s">
        <v>268</v>
      </c>
      <c r="C85" s="130"/>
      <c r="D85" s="130"/>
      <c r="E85" s="130"/>
      <c r="F85" s="130">
        <v>9</v>
      </c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>
        <f t="shared" si="4"/>
        <v>9</v>
      </c>
      <c r="AC85" s="130"/>
    </row>
    <row r="86" spans="1:29">
      <c r="A86" s="130" t="s">
        <v>192</v>
      </c>
      <c r="B86" s="130" t="s">
        <v>269</v>
      </c>
      <c r="C86" s="130"/>
      <c r="D86" s="130"/>
      <c r="E86" s="130"/>
      <c r="F86" s="130">
        <v>5</v>
      </c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>
        <f t="shared" si="4"/>
        <v>5</v>
      </c>
      <c r="AC86" s="130"/>
    </row>
    <row r="87" spans="28:28">
      <c r="AB87" s="138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ref="A2:AD87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4.25"/>
  <cols>
    <col min="2" max="2" width="9.9" customWidth="1"/>
    <col min="5" max="27" width="9" customWidth="1" outlineLevel="1"/>
  </cols>
  <sheetData>
    <row r="1" spans="1:31">
      <c r="A1" s="129" t="s">
        <v>270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</row>
    <row r="2" spans="1:29">
      <c r="A2" s="130" t="s">
        <v>1</v>
      </c>
      <c r="B2" s="130" t="s">
        <v>2</v>
      </c>
      <c r="C2" s="130" t="s">
        <v>3</v>
      </c>
      <c r="D2" s="130" t="s">
        <v>4</v>
      </c>
      <c r="E2" s="130" t="s">
        <v>5</v>
      </c>
      <c r="F2" s="130" t="s">
        <v>6</v>
      </c>
      <c r="G2" s="130" t="s">
        <v>7</v>
      </c>
      <c r="H2" s="130" t="s">
        <v>8</v>
      </c>
      <c r="I2" s="130" t="s">
        <v>9</v>
      </c>
      <c r="J2" s="130" t="s">
        <v>10</v>
      </c>
      <c r="K2" s="130" t="s">
        <v>11</v>
      </c>
      <c r="L2" s="130" t="s">
        <v>12</v>
      </c>
      <c r="M2" s="130" t="s">
        <v>13</v>
      </c>
      <c r="N2" s="130" t="s">
        <v>14</v>
      </c>
      <c r="O2" s="130" t="s">
        <v>15</v>
      </c>
      <c r="P2" s="130" t="s">
        <v>16</v>
      </c>
      <c r="Q2" s="130" t="s">
        <v>17</v>
      </c>
      <c r="R2" s="130" t="s">
        <v>18</v>
      </c>
      <c r="S2" s="130" t="s">
        <v>19</v>
      </c>
      <c r="T2" s="130" t="s">
        <v>20</v>
      </c>
      <c r="U2" s="130" t="s">
        <v>21</v>
      </c>
      <c r="V2" s="130" t="s">
        <v>22</v>
      </c>
      <c r="W2" s="130" t="s">
        <v>23</v>
      </c>
      <c r="X2" s="130" t="s">
        <v>24</v>
      </c>
      <c r="Y2" s="130" t="s">
        <v>25</v>
      </c>
      <c r="Z2" s="130" t="s">
        <v>26</v>
      </c>
      <c r="AA2" s="130" t="s">
        <v>27</v>
      </c>
      <c r="AB2" s="130" t="s">
        <v>28</v>
      </c>
      <c r="AC2" s="130" t="s">
        <v>206</v>
      </c>
    </row>
    <row r="3" spans="1:29">
      <c r="A3" s="130" t="s">
        <v>29</v>
      </c>
      <c r="B3" s="130" t="s">
        <v>271</v>
      </c>
      <c r="C3" s="130">
        <v>900</v>
      </c>
      <c r="D3" s="130">
        <v>2200</v>
      </c>
      <c r="E3" s="130">
        <v>1</v>
      </c>
      <c r="F3" s="132">
        <v>1</v>
      </c>
      <c r="G3" s="130"/>
      <c r="H3" s="130">
        <v>1</v>
      </c>
      <c r="I3" s="130">
        <v>1</v>
      </c>
      <c r="J3" s="130">
        <v>1</v>
      </c>
      <c r="K3" s="130">
        <v>1</v>
      </c>
      <c r="L3" s="130">
        <v>1</v>
      </c>
      <c r="M3" s="130">
        <v>1</v>
      </c>
      <c r="N3" s="130">
        <v>1</v>
      </c>
      <c r="O3" s="130">
        <v>1</v>
      </c>
      <c r="P3" s="130">
        <v>1</v>
      </c>
      <c r="Q3" s="130">
        <v>1</v>
      </c>
      <c r="R3" s="130">
        <v>1</v>
      </c>
      <c r="S3" s="130">
        <v>1</v>
      </c>
      <c r="T3" s="130">
        <v>1</v>
      </c>
      <c r="U3" s="130">
        <v>1</v>
      </c>
      <c r="V3" s="130">
        <v>1</v>
      </c>
      <c r="W3" s="130">
        <v>1</v>
      </c>
      <c r="X3" s="130">
        <v>1</v>
      </c>
      <c r="Y3" s="130">
        <v>1</v>
      </c>
      <c r="Z3" s="130">
        <v>1</v>
      </c>
      <c r="AA3" s="130"/>
      <c r="AB3" s="130">
        <f>SUM(E3:AA3)</f>
        <v>21</v>
      </c>
      <c r="AC3" s="130"/>
    </row>
    <row r="4" spans="1:29">
      <c r="A4" s="130" t="s">
        <v>31</v>
      </c>
      <c r="B4" s="130" t="s">
        <v>40</v>
      </c>
      <c r="C4" s="130">
        <v>900</v>
      </c>
      <c r="D4" s="130">
        <v>1200</v>
      </c>
      <c r="E4" s="130">
        <v>2</v>
      </c>
      <c r="F4" s="132">
        <v>2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>
        <f t="shared" ref="AB4:AB61" si="0">SUM(E4:AA4)</f>
        <v>4</v>
      </c>
      <c r="AC4" s="130"/>
    </row>
    <row r="5" spans="1:29">
      <c r="A5" s="130" t="s">
        <v>33</v>
      </c>
      <c r="B5" s="130" t="s">
        <v>272</v>
      </c>
      <c r="C5" s="130">
        <v>1600</v>
      </c>
      <c r="D5" s="130">
        <v>1500</v>
      </c>
      <c r="E5" s="130">
        <v>1</v>
      </c>
      <c r="F5" s="132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>
        <f t="shared" si="0"/>
        <v>1</v>
      </c>
      <c r="AC5" s="130"/>
    </row>
    <row r="6" spans="1:29">
      <c r="A6" s="130" t="s">
        <v>35</v>
      </c>
      <c r="B6" s="130" t="s">
        <v>273</v>
      </c>
      <c r="C6" s="130">
        <v>1700</v>
      </c>
      <c r="D6" s="130">
        <v>2000</v>
      </c>
      <c r="E6" s="130">
        <v>1</v>
      </c>
      <c r="F6" s="132">
        <v>1</v>
      </c>
      <c r="G6" s="130"/>
      <c r="H6" s="130">
        <v>1</v>
      </c>
      <c r="I6" s="130">
        <v>1</v>
      </c>
      <c r="J6" s="130">
        <v>1</v>
      </c>
      <c r="K6" s="130">
        <v>1</v>
      </c>
      <c r="L6" s="130">
        <v>1</v>
      </c>
      <c r="M6" s="130">
        <v>1</v>
      </c>
      <c r="N6" s="130">
        <v>1</v>
      </c>
      <c r="O6" s="130">
        <v>1</v>
      </c>
      <c r="P6" s="130">
        <v>1</v>
      </c>
      <c r="Q6" s="130">
        <v>1</v>
      </c>
      <c r="R6" s="130">
        <v>1</v>
      </c>
      <c r="S6" s="130">
        <v>1</v>
      </c>
      <c r="T6" s="130">
        <v>1</v>
      </c>
      <c r="U6" s="130">
        <v>1</v>
      </c>
      <c r="V6" s="130">
        <v>1</v>
      </c>
      <c r="W6" s="130">
        <v>1</v>
      </c>
      <c r="X6" s="130">
        <v>1</v>
      </c>
      <c r="Y6" s="130">
        <v>1</v>
      </c>
      <c r="Z6" s="130">
        <v>1</v>
      </c>
      <c r="AA6" s="130"/>
      <c r="AB6" s="130">
        <f t="shared" si="0"/>
        <v>21</v>
      </c>
      <c r="AC6" s="130"/>
    </row>
    <row r="7" spans="1:29">
      <c r="A7" s="130" t="s">
        <v>37</v>
      </c>
      <c r="B7" s="130" t="s">
        <v>274</v>
      </c>
      <c r="C7" s="130">
        <v>3100</v>
      </c>
      <c r="D7" s="130">
        <v>2100</v>
      </c>
      <c r="E7" s="130"/>
      <c r="F7" s="130">
        <v>3</v>
      </c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>
        <f t="shared" si="0"/>
        <v>3</v>
      </c>
      <c r="AC7" s="130"/>
    </row>
    <row r="8" spans="1:29">
      <c r="A8" s="130" t="s">
        <v>39</v>
      </c>
      <c r="B8" s="133" t="s">
        <v>268</v>
      </c>
      <c r="C8" s="130">
        <v>1500</v>
      </c>
      <c r="D8" s="130">
        <v>2400</v>
      </c>
      <c r="E8" s="130"/>
      <c r="F8" s="130">
        <v>4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>
        <f t="shared" si="0"/>
        <v>4</v>
      </c>
      <c r="AC8" s="130"/>
    </row>
    <row r="9" spans="1:29">
      <c r="A9" s="130" t="s">
        <v>41</v>
      </c>
      <c r="B9" s="130" t="s">
        <v>275</v>
      </c>
      <c r="C9" s="130"/>
      <c r="D9" s="130"/>
      <c r="E9" s="130"/>
      <c r="F9" s="130">
        <v>1</v>
      </c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>
        <f t="shared" si="0"/>
        <v>1</v>
      </c>
      <c r="AC9" s="130"/>
    </row>
    <row r="10" spans="1:29">
      <c r="A10" s="130" t="s">
        <v>43</v>
      </c>
      <c r="B10" s="130" t="s">
        <v>276</v>
      </c>
      <c r="C10" s="130"/>
      <c r="D10" s="130"/>
      <c r="E10" s="130"/>
      <c r="F10" s="130">
        <v>1</v>
      </c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>
        <f t="shared" si="0"/>
        <v>1</v>
      </c>
      <c r="AC10" s="130"/>
    </row>
    <row r="11" spans="1:29">
      <c r="A11" s="130" t="s">
        <v>45</v>
      </c>
      <c r="B11" s="130" t="s">
        <v>70</v>
      </c>
      <c r="C11" s="130"/>
      <c r="D11" s="130"/>
      <c r="E11" s="130"/>
      <c r="F11" s="130">
        <v>5</v>
      </c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>
        <f t="shared" si="0"/>
        <v>5</v>
      </c>
      <c r="AC11" s="130"/>
    </row>
    <row r="12" spans="1:29">
      <c r="A12" s="130" t="s">
        <v>47</v>
      </c>
      <c r="B12" s="130" t="s">
        <v>277</v>
      </c>
      <c r="C12" s="130"/>
      <c r="D12" s="130"/>
      <c r="E12" s="130"/>
      <c r="F12" s="130">
        <v>2</v>
      </c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>
        <f t="shared" si="0"/>
        <v>2</v>
      </c>
      <c r="AC12" s="130"/>
    </row>
    <row r="13" spans="1:29">
      <c r="A13" s="130" t="s">
        <v>49</v>
      </c>
      <c r="B13" s="130" t="s">
        <v>278</v>
      </c>
      <c r="C13" s="130"/>
      <c r="D13" s="130"/>
      <c r="E13" s="130"/>
      <c r="F13" s="130">
        <v>1</v>
      </c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>
        <f t="shared" si="0"/>
        <v>1</v>
      </c>
      <c r="AC13" s="130"/>
    </row>
    <row r="14" spans="1:29">
      <c r="A14" s="130" t="s">
        <v>51</v>
      </c>
      <c r="B14" s="130" t="s">
        <v>279</v>
      </c>
      <c r="C14" s="130"/>
      <c r="D14" s="130"/>
      <c r="E14" s="130"/>
      <c r="F14" s="130">
        <v>1</v>
      </c>
      <c r="G14" s="130"/>
      <c r="H14" s="130"/>
      <c r="I14" s="130"/>
      <c r="J14" s="130">
        <v>1</v>
      </c>
      <c r="K14" s="130">
        <v>1</v>
      </c>
      <c r="L14" s="130">
        <v>1</v>
      </c>
      <c r="M14" s="130">
        <v>1</v>
      </c>
      <c r="N14" s="130">
        <v>1</v>
      </c>
      <c r="O14" s="130">
        <v>1</v>
      </c>
      <c r="P14" s="130">
        <v>1</v>
      </c>
      <c r="Q14" s="130">
        <v>1</v>
      </c>
      <c r="R14" s="130">
        <v>1</v>
      </c>
      <c r="S14" s="130">
        <v>1</v>
      </c>
      <c r="T14" s="130">
        <v>1</v>
      </c>
      <c r="U14" s="130">
        <v>1</v>
      </c>
      <c r="V14" s="130">
        <v>1</v>
      </c>
      <c r="W14" s="130">
        <v>1</v>
      </c>
      <c r="X14" s="130">
        <v>1</v>
      </c>
      <c r="Y14" s="130">
        <v>1</v>
      </c>
      <c r="Z14" s="130">
        <v>1</v>
      </c>
      <c r="AA14" s="130"/>
      <c r="AB14" s="130">
        <f t="shared" si="0"/>
        <v>18</v>
      </c>
      <c r="AC14" s="130"/>
    </row>
    <row r="15" spans="1:29">
      <c r="A15" s="130" t="s">
        <v>53</v>
      </c>
      <c r="B15" s="130" t="s">
        <v>280</v>
      </c>
      <c r="C15" s="130"/>
      <c r="D15" s="130"/>
      <c r="E15" s="130"/>
      <c r="F15" s="130"/>
      <c r="G15" s="130">
        <v>3</v>
      </c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>
        <f t="shared" si="0"/>
        <v>3</v>
      </c>
      <c r="AC15" s="130"/>
    </row>
    <row r="16" spans="1:29">
      <c r="A16" s="130" t="s">
        <v>55</v>
      </c>
      <c r="B16" s="130" t="s">
        <v>281</v>
      </c>
      <c r="C16" s="130"/>
      <c r="D16" s="130"/>
      <c r="E16" s="130"/>
      <c r="F16" s="130"/>
      <c r="G16" s="130">
        <v>2</v>
      </c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>
        <f t="shared" si="0"/>
        <v>2</v>
      </c>
      <c r="AC16" s="130"/>
    </row>
    <row r="17" spans="1:29">
      <c r="A17" s="130" t="s">
        <v>57</v>
      </c>
      <c r="B17" s="130" t="s">
        <v>151</v>
      </c>
      <c r="C17" s="130"/>
      <c r="D17" s="130"/>
      <c r="E17" s="130"/>
      <c r="F17" s="130"/>
      <c r="G17" s="130">
        <v>3</v>
      </c>
      <c r="H17" s="130">
        <v>4</v>
      </c>
      <c r="I17" s="130">
        <v>4</v>
      </c>
      <c r="J17" s="130">
        <v>4</v>
      </c>
      <c r="K17" s="130">
        <v>4</v>
      </c>
      <c r="L17" s="130">
        <v>4</v>
      </c>
      <c r="M17" s="130">
        <v>4</v>
      </c>
      <c r="N17" s="130">
        <v>4</v>
      </c>
      <c r="O17" s="130">
        <v>4</v>
      </c>
      <c r="P17" s="130">
        <v>4</v>
      </c>
      <c r="Q17" s="130">
        <v>4</v>
      </c>
      <c r="R17" s="130">
        <v>4</v>
      </c>
      <c r="S17" s="130">
        <v>4</v>
      </c>
      <c r="T17" s="130">
        <v>4</v>
      </c>
      <c r="U17" s="130">
        <v>4</v>
      </c>
      <c r="V17" s="130">
        <v>4</v>
      </c>
      <c r="W17" s="130">
        <v>4</v>
      </c>
      <c r="X17" s="130">
        <v>4</v>
      </c>
      <c r="Y17" s="130">
        <v>4</v>
      </c>
      <c r="Z17" s="130">
        <v>4</v>
      </c>
      <c r="AA17" s="130"/>
      <c r="AB17" s="130">
        <f t="shared" si="0"/>
        <v>79</v>
      </c>
      <c r="AC17" s="130"/>
    </row>
    <row r="18" spans="1:29">
      <c r="A18" s="130" t="s">
        <v>59</v>
      </c>
      <c r="B18" s="130" t="s">
        <v>282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>
        <f t="shared" si="0"/>
        <v>0</v>
      </c>
      <c r="AC18" s="130"/>
    </row>
    <row r="19" spans="1:29">
      <c r="A19" s="130" t="s">
        <v>61</v>
      </c>
      <c r="B19" s="130" t="s">
        <v>235</v>
      </c>
      <c r="C19" s="130"/>
      <c r="D19" s="130"/>
      <c r="E19" s="130"/>
      <c r="F19" s="130"/>
      <c r="G19" s="130">
        <v>5</v>
      </c>
      <c r="H19" s="130">
        <v>6</v>
      </c>
      <c r="I19" s="130">
        <v>6</v>
      </c>
      <c r="J19" s="130">
        <v>6</v>
      </c>
      <c r="K19" s="130">
        <v>6</v>
      </c>
      <c r="L19" s="130">
        <v>6</v>
      </c>
      <c r="M19" s="130">
        <v>6</v>
      </c>
      <c r="N19" s="130">
        <v>6</v>
      </c>
      <c r="O19" s="130">
        <v>6</v>
      </c>
      <c r="P19" s="130">
        <v>6</v>
      </c>
      <c r="Q19" s="130">
        <v>6</v>
      </c>
      <c r="R19" s="130">
        <v>6</v>
      </c>
      <c r="S19" s="130">
        <v>6</v>
      </c>
      <c r="T19" s="130">
        <v>6</v>
      </c>
      <c r="U19" s="130">
        <v>6</v>
      </c>
      <c r="V19" s="130">
        <v>6</v>
      </c>
      <c r="W19" s="130">
        <v>6</v>
      </c>
      <c r="X19" s="130">
        <v>6</v>
      </c>
      <c r="Y19" s="130">
        <v>6</v>
      </c>
      <c r="Z19" s="130">
        <v>6</v>
      </c>
      <c r="AA19" s="130"/>
      <c r="AB19" s="130">
        <f t="shared" si="0"/>
        <v>119</v>
      </c>
      <c r="AC19" s="130"/>
    </row>
    <row r="20" spans="1:29">
      <c r="A20" s="130" t="s">
        <v>63</v>
      </c>
      <c r="B20" s="130" t="s">
        <v>283</v>
      </c>
      <c r="C20" s="130"/>
      <c r="D20" s="130"/>
      <c r="E20" s="130"/>
      <c r="F20" s="130"/>
      <c r="G20" s="130">
        <v>1</v>
      </c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>
        <f t="shared" si="0"/>
        <v>1</v>
      </c>
      <c r="AC20" s="130"/>
    </row>
    <row r="21" spans="1:29">
      <c r="A21" s="130" t="s">
        <v>65</v>
      </c>
      <c r="B21" s="130" t="s">
        <v>153</v>
      </c>
      <c r="C21" s="130"/>
      <c r="D21" s="130"/>
      <c r="E21" s="130"/>
      <c r="F21" s="130"/>
      <c r="G21" s="130">
        <v>2</v>
      </c>
      <c r="H21" s="130">
        <v>4</v>
      </c>
      <c r="I21" s="130">
        <v>4</v>
      </c>
      <c r="J21" s="130">
        <v>4</v>
      </c>
      <c r="K21" s="130">
        <v>4</v>
      </c>
      <c r="L21" s="130">
        <v>4</v>
      </c>
      <c r="M21" s="130">
        <v>4</v>
      </c>
      <c r="N21" s="130">
        <v>4</v>
      </c>
      <c r="O21" s="130">
        <v>4</v>
      </c>
      <c r="P21" s="130">
        <v>4</v>
      </c>
      <c r="Q21" s="130">
        <v>4</v>
      </c>
      <c r="R21" s="130">
        <v>4</v>
      </c>
      <c r="S21" s="130">
        <v>4</v>
      </c>
      <c r="T21" s="130">
        <v>4</v>
      </c>
      <c r="U21" s="130">
        <v>4</v>
      </c>
      <c r="V21" s="130">
        <v>4</v>
      </c>
      <c r="W21" s="130">
        <v>4</v>
      </c>
      <c r="X21" s="130">
        <v>4</v>
      </c>
      <c r="Y21" s="130">
        <v>4</v>
      </c>
      <c r="Z21" s="130">
        <v>4</v>
      </c>
      <c r="AA21" s="130"/>
      <c r="AB21" s="130">
        <f t="shared" si="0"/>
        <v>78</v>
      </c>
      <c r="AC21" s="130"/>
    </row>
    <row r="22" spans="1:29">
      <c r="A22" s="130" t="s">
        <v>67</v>
      </c>
      <c r="B22" s="130" t="s">
        <v>284</v>
      </c>
      <c r="C22" s="130"/>
      <c r="D22" s="130"/>
      <c r="E22" s="130"/>
      <c r="F22" s="130"/>
      <c r="G22" s="130">
        <v>1</v>
      </c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>
        <f t="shared" si="0"/>
        <v>1</v>
      </c>
      <c r="AC22" s="130"/>
    </row>
    <row r="23" spans="1:29">
      <c r="A23" s="130" t="s">
        <v>69</v>
      </c>
      <c r="B23" s="130" t="s">
        <v>285</v>
      </c>
      <c r="C23" s="130"/>
      <c r="D23" s="130"/>
      <c r="E23" s="130"/>
      <c r="F23" s="130"/>
      <c r="G23" s="130">
        <v>1</v>
      </c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>
        <f t="shared" si="0"/>
        <v>1</v>
      </c>
      <c r="AC23" s="130"/>
    </row>
    <row r="24" spans="1:29">
      <c r="A24" s="130" t="s">
        <v>71</v>
      </c>
      <c r="B24" s="130" t="s">
        <v>286</v>
      </c>
      <c r="C24" s="130"/>
      <c r="D24" s="130"/>
      <c r="E24" s="130"/>
      <c r="F24" s="130"/>
      <c r="G24" s="130">
        <v>2</v>
      </c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>
        <f t="shared" si="0"/>
        <v>2</v>
      </c>
      <c r="AC24" s="130"/>
    </row>
    <row r="25" spans="1:29">
      <c r="A25" s="130" t="s">
        <v>223</v>
      </c>
      <c r="B25" s="130" t="s">
        <v>287</v>
      </c>
      <c r="C25" s="130"/>
      <c r="D25" s="130"/>
      <c r="E25" s="130"/>
      <c r="F25" s="130"/>
      <c r="G25" s="130">
        <v>2</v>
      </c>
      <c r="H25" s="130">
        <v>2</v>
      </c>
      <c r="I25" s="130">
        <v>2</v>
      </c>
      <c r="J25" s="130">
        <v>2</v>
      </c>
      <c r="K25" s="130">
        <v>2</v>
      </c>
      <c r="L25" s="130">
        <v>2</v>
      </c>
      <c r="M25" s="130">
        <v>2</v>
      </c>
      <c r="N25" s="130">
        <v>2</v>
      </c>
      <c r="O25" s="130">
        <v>2</v>
      </c>
      <c r="P25" s="130">
        <v>2</v>
      </c>
      <c r="Q25" s="130">
        <v>2</v>
      </c>
      <c r="R25" s="130">
        <v>2</v>
      </c>
      <c r="S25" s="130">
        <v>2</v>
      </c>
      <c r="T25" s="130">
        <v>2</v>
      </c>
      <c r="U25" s="130">
        <v>2</v>
      </c>
      <c r="V25" s="130">
        <v>2</v>
      </c>
      <c r="W25" s="130">
        <v>2</v>
      </c>
      <c r="X25" s="130">
        <v>2</v>
      </c>
      <c r="Y25" s="130"/>
      <c r="Z25" s="130">
        <v>2</v>
      </c>
      <c r="AA25" s="130"/>
      <c r="AB25" s="130">
        <f t="shared" si="0"/>
        <v>38</v>
      </c>
      <c r="AC25" s="130"/>
    </row>
    <row r="26" spans="1:29">
      <c r="A26" s="130" t="s">
        <v>73</v>
      </c>
      <c r="B26" s="130" t="s">
        <v>288</v>
      </c>
      <c r="C26" s="130"/>
      <c r="D26" s="130"/>
      <c r="E26" s="130"/>
      <c r="F26" s="130"/>
      <c r="G26" s="130">
        <v>2</v>
      </c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>
        <f t="shared" si="0"/>
        <v>2</v>
      </c>
      <c r="AC26" s="130"/>
    </row>
    <row r="27" spans="1:29">
      <c r="A27" s="130" t="s">
        <v>75</v>
      </c>
      <c r="B27" s="130" t="s">
        <v>289</v>
      </c>
      <c r="C27" s="130"/>
      <c r="D27" s="130"/>
      <c r="E27" s="130"/>
      <c r="F27" s="130"/>
      <c r="G27" s="130">
        <v>1</v>
      </c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>
        <f t="shared" si="0"/>
        <v>1</v>
      </c>
      <c r="AC27" s="130"/>
    </row>
    <row r="28" spans="1:29">
      <c r="A28" s="130" t="s">
        <v>77</v>
      </c>
      <c r="B28" s="130" t="s">
        <v>290</v>
      </c>
      <c r="C28" s="130"/>
      <c r="D28" s="130"/>
      <c r="E28" s="130"/>
      <c r="F28" s="130"/>
      <c r="G28" s="130">
        <v>1</v>
      </c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>
        <f t="shared" si="0"/>
        <v>1</v>
      </c>
      <c r="AC28" s="130"/>
    </row>
    <row r="29" spans="1:29">
      <c r="A29" s="130" t="s">
        <v>79</v>
      </c>
      <c r="B29" s="130" t="s">
        <v>252</v>
      </c>
      <c r="C29" s="130"/>
      <c r="D29" s="130"/>
      <c r="E29" s="130"/>
      <c r="F29" s="130"/>
      <c r="G29" s="130">
        <v>1</v>
      </c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>
        <f t="shared" si="0"/>
        <v>1</v>
      </c>
      <c r="AC29" s="130"/>
    </row>
    <row r="30" spans="1:29">
      <c r="A30" s="130" t="s">
        <v>81</v>
      </c>
      <c r="B30" s="130" t="s">
        <v>291</v>
      </c>
      <c r="C30" s="130"/>
      <c r="D30" s="130"/>
      <c r="E30" s="130"/>
      <c r="F30" s="130"/>
      <c r="G30" s="130">
        <v>2</v>
      </c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>
        <f t="shared" si="0"/>
        <v>2</v>
      </c>
      <c r="AC30" s="130"/>
    </row>
    <row r="31" spans="1:29">
      <c r="A31" s="130" t="s">
        <v>83</v>
      </c>
      <c r="B31" s="130" t="s">
        <v>292</v>
      </c>
      <c r="C31" s="130"/>
      <c r="D31" s="130"/>
      <c r="E31" s="130"/>
      <c r="F31" s="130"/>
      <c r="G31" s="130">
        <v>1</v>
      </c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>
        <f t="shared" si="0"/>
        <v>1</v>
      </c>
      <c r="AC31" s="130"/>
    </row>
    <row r="32" spans="1:29">
      <c r="A32" s="130" t="s">
        <v>85</v>
      </c>
      <c r="B32" s="130" t="s">
        <v>293</v>
      </c>
      <c r="C32" s="130"/>
      <c r="D32" s="130"/>
      <c r="E32" s="130"/>
      <c r="F32" s="130"/>
      <c r="G32" s="130">
        <v>1</v>
      </c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>
        <f t="shared" si="0"/>
        <v>1</v>
      </c>
      <c r="AC32" s="130"/>
    </row>
    <row r="33" spans="1:29">
      <c r="A33" s="130" t="s">
        <v>87</v>
      </c>
      <c r="B33" s="130" t="s">
        <v>294</v>
      </c>
      <c r="C33" s="130"/>
      <c r="D33" s="130"/>
      <c r="E33" s="130"/>
      <c r="F33" s="130"/>
      <c r="G33" s="130">
        <v>2</v>
      </c>
      <c r="H33" s="130">
        <v>2</v>
      </c>
      <c r="I33" s="130">
        <v>2</v>
      </c>
      <c r="J33" s="130">
        <v>2</v>
      </c>
      <c r="K33" s="130">
        <v>2</v>
      </c>
      <c r="L33" s="130">
        <v>2</v>
      </c>
      <c r="M33" s="130">
        <v>2</v>
      </c>
      <c r="N33" s="130">
        <v>2</v>
      </c>
      <c r="O33" s="130">
        <v>2</v>
      </c>
      <c r="P33" s="130">
        <v>2</v>
      </c>
      <c r="Q33" s="130">
        <v>2</v>
      </c>
      <c r="R33" s="130">
        <v>2</v>
      </c>
      <c r="S33" s="130">
        <v>2</v>
      </c>
      <c r="T33" s="130">
        <v>2</v>
      </c>
      <c r="U33" s="130">
        <v>2</v>
      </c>
      <c r="V33" s="130">
        <v>2</v>
      </c>
      <c r="W33" s="130">
        <v>2</v>
      </c>
      <c r="X33" s="130">
        <v>2</v>
      </c>
      <c r="Y33" s="130"/>
      <c r="Z33" s="130">
        <v>2</v>
      </c>
      <c r="AA33" s="130"/>
      <c r="AB33" s="130">
        <f t="shared" si="0"/>
        <v>38</v>
      </c>
      <c r="AC33" s="130"/>
    </row>
    <row r="34" spans="1:29">
      <c r="A34" s="130" t="s">
        <v>89</v>
      </c>
      <c r="B34" s="130" t="s">
        <v>161</v>
      </c>
      <c r="C34" s="130"/>
      <c r="D34" s="130"/>
      <c r="E34" s="130"/>
      <c r="F34" s="130"/>
      <c r="G34" s="130">
        <v>2</v>
      </c>
      <c r="H34" s="130">
        <v>2</v>
      </c>
      <c r="I34" s="130">
        <v>2</v>
      </c>
      <c r="J34" s="130">
        <v>2</v>
      </c>
      <c r="K34" s="130">
        <v>2</v>
      </c>
      <c r="L34" s="130">
        <v>2</v>
      </c>
      <c r="M34" s="130">
        <v>2</v>
      </c>
      <c r="N34" s="130">
        <v>2</v>
      </c>
      <c r="O34" s="130">
        <v>2</v>
      </c>
      <c r="P34" s="130">
        <v>2</v>
      </c>
      <c r="Q34" s="130">
        <v>2</v>
      </c>
      <c r="R34" s="130">
        <v>2</v>
      </c>
      <c r="S34" s="130">
        <v>2</v>
      </c>
      <c r="T34" s="130">
        <v>2</v>
      </c>
      <c r="U34" s="130">
        <v>2</v>
      </c>
      <c r="V34" s="130">
        <v>2</v>
      </c>
      <c r="W34" s="130">
        <v>2</v>
      </c>
      <c r="X34" s="130">
        <v>2</v>
      </c>
      <c r="Y34" s="130"/>
      <c r="Z34" s="130">
        <v>2</v>
      </c>
      <c r="AA34" s="130"/>
      <c r="AB34" s="130">
        <f t="shared" si="0"/>
        <v>38</v>
      </c>
      <c r="AC34" s="130"/>
    </row>
    <row r="35" spans="1:29">
      <c r="A35" s="130" t="s">
        <v>91</v>
      </c>
      <c r="B35" s="130" t="s">
        <v>175</v>
      </c>
      <c r="C35" s="130"/>
      <c r="D35" s="130"/>
      <c r="E35" s="130"/>
      <c r="F35" s="130"/>
      <c r="G35" s="130"/>
      <c r="H35" s="130">
        <v>2</v>
      </c>
      <c r="I35" s="130">
        <v>2</v>
      </c>
      <c r="J35" s="130">
        <v>2</v>
      </c>
      <c r="K35" s="130">
        <v>2</v>
      </c>
      <c r="L35" s="130">
        <v>2</v>
      </c>
      <c r="M35" s="130">
        <v>2</v>
      </c>
      <c r="N35" s="130">
        <v>2</v>
      </c>
      <c r="O35" s="130">
        <v>2</v>
      </c>
      <c r="P35" s="130">
        <v>2</v>
      </c>
      <c r="Q35" s="130">
        <v>2</v>
      </c>
      <c r="R35" s="130">
        <v>2</v>
      </c>
      <c r="S35" s="130">
        <v>2</v>
      </c>
      <c r="T35" s="130">
        <v>2</v>
      </c>
      <c r="U35" s="130">
        <v>2</v>
      </c>
      <c r="V35" s="130">
        <v>2</v>
      </c>
      <c r="W35" s="130">
        <v>2</v>
      </c>
      <c r="X35" s="130">
        <v>2</v>
      </c>
      <c r="Y35" s="130">
        <v>2</v>
      </c>
      <c r="Z35" s="130">
        <v>2</v>
      </c>
      <c r="AA35" s="130"/>
      <c r="AB35" s="130">
        <f t="shared" si="0"/>
        <v>38</v>
      </c>
      <c r="AC35" s="130"/>
    </row>
    <row r="36" spans="1:29">
      <c r="A36" s="130" t="s">
        <v>93</v>
      </c>
      <c r="B36" s="130" t="s">
        <v>295</v>
      </c>
      <c r="C36" s="130"/>
      <c r="D36" s="130"/>
      <c r="E36" s="130"/>
      <c r="F36" s="130"/>
      <c r="G36" s="130">
        <v>1</v>
      </c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>
        <f t="shared" si="0"/>
        <v>1</v>
      </c>
      <c r="AC36" s="130"/>
    </row>
    <row r="37" spans="1:29">
      <c r="A37" s="130" t="s">
        <v>95</v>
      </c>
      <c r="B37" s="130" t="s">
        <v>296</v>
      </c>
      <c r="C37" s="130"/>
      <c r="D37" s="130"/>
      <c r="E37" s="130"/>
      <c r="F37" s="130"/>
      <c r="G37" s="130">
        <v>1</v>
      </c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>
        <f t="shared" si="0"/>
        <v>1</v>
      </c>
      <c r="AC37" s="130"/>
    </row>
    <row r="38" spans="1:29">
      <c r="A38" s="130" t="s">
        <v>97</v>
      </c>
      <c r="B38" s="130" t="s">
        <v>297</v>
      </c>
      <c r="C38" s="130"/>
      <c r="D38" s="130"/>
      <c r="E38" s="130"/>
      <c r="F38" s="130"/>
      <c r="G38" s="130">
        <v>1</v>
      </c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>
        <f t="shared" si="0"/>
        <v>1</v>
      </c>
      <c r="AC38" s="130"/>
    </row>
    <row r="39" spans="1:29">
      <c r="A39" s="130" t="s">
        <v>99</v>
      </c>
      <c r="B39" s="130" t="s">
        <v>298</v>
      </c>
      <c r="C39" s="130"/>
      <c r="D39" s="130"/>
      <c r="E39" s="130"/>
      <c r="F39" s="130"/>
      <c r="G39" s="130">
        <v>1</v>
      </c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>
        <f t="shared" si="0"/>
        <v>1</v>
      </c>
      <c r="AC39" s="130"/>
    </row>
    <row r="40" spans="1:29">
      <c r="A40" s="130" t="s">
        <v>101</v>
      </c>
      <c r="B40" s="130" t="s">
        <v>169</v>
      </c>
      <c r="C40" s="130"/>
      <c r="D40" s="130"/>
      <c r="E40" s="130"/>
      <c r="F40" s="130"/>
      <c r="G40" s="130">
        <v>1</v>
      </c>
      <c r="H40" s="130">
        <v>2</v>
      </c>
      <c r="I40" s="130">
        <v>2</v>
      </c>
      <c r="J40" s="130">
        <v>2</v>
      </c>
      <c r="K40" s="130">
        <v>2</v>
      </c>
      <c r="L40" s="130">
        <v>2</v>
      </c>
      <c r="M40" s="130">
        <v>2</v>
      </c>
      <c r="N40" s="130">
        <v>2</v>
      </c>
      <c r="O40" s="130">
        <v>2</v>
      </c>
      <c r="P40" s="130">
        <v>2</v>
      </c>
      <c r="Q40" s="130">
        <v>2</v>
      </c>
      <c r="R40" s="130">
        <v>2</v>
      </c>
      <c r="S40" s="130">
        <v>2</v>
      </c>
      <c r="T40" s="130">
        <v>2</v>
      </c>
      <c r="U40" s="130">
        <v>2</v>
      </c>
      <c r="V40" s="130">
        <v>2</v>
      </c>
      <c r="W40" s="130">
        <v>2</v>
      </c>
      <c r="X40" s="130">
        <v>2</v>
      </c>
      <c r="Y40" s="130">
        <v>2</v>
      </c>
      <c r="Z40" s="130">
        <v>2</v>
      </c>
      <c r="AA40" s="130"/>
      <c r="AB40" s="130">
        <f t="shared" si="0"/>
        <v>39</v>
      </c>
      <c r="AC40" s="130"/>
    </row>
    <row r="41" spans="1:29">
      <c r="A41" s="130" t="s">
        <v>103</v>
      </c>
      <c r="B41" s="130" t="s">
        <v>299</v>
      </c>
      <c r="C41" s="130"/>
      <c r="D41" s="130"/>
      <c r="E41" s="130"/>
      <c r="F41" s="130"/>
      <c r="G41" s="130">
        <v>1</v>
      </c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>
        <f t="shared" si="0"/>
        <v>1</v>
      </c>
      <c r="AC41" s="130"/>
    </row>
    <row r="42" spans="1:29">
      <c r="A42" s="130" t="s">
        <v>105</v>
      </c>
      <c r="B42" s="130" t="s">
        <v>141</v>
      </c>
      <c r="C42" s="130"/>
      <c r="D42" s="130"/>
      <c r="E42" s="130"/>
      <c r="F42" s="130"/>
      <c r="G42" s="130">
        <v>1</v>
      </c>
      <c r="H42" s="130">
        <v>2</v>
      </c>
      <c r="I42" s="130">
        <v>2</v>
      </c>
      <c r="J42" s="130">
        <v>2</v>
      </c>
      <c r="K42" s="130">
        <v>2</v>
      </c>
      <c r="L42" s="130">
        <v>2</v>
      </c>
      <c r="M42" s="130">
        <v>2</v>
      </c>
      <c r="N42" s="130">
        <v>2</v>
      </c>
      <c r="O42" s="130">
        <v>2</v>
      </c>
      <c r="P42" s="130">
        <v>2</v>
      </c>
      <c r="Q42" s="130">
        <v>2</v>
      </c>
      <c r="R42" s="130">
        <v>2</v>
      </c>
      <c r="S42" s="130">
        <v>2</v>
      </c>
      <c r="T42" s="130">
        <v>2</v>
      </c>
      <c r="U42" s="130">
        <v>2</v>
      </c>
      <c r="V42" s="130">
        <v>2</v>
      </c>
      <c r="W42" s="130">
        <v>2</v>
      </c>
      <c r="X42" s="130">
        <v>2</v>
      </c>
      <c r="Y42" s="130">
        <v>2</v>
      </c>
      <c r="Z42" s="130">
        <v>2</v>
      </c>
      <c r="AA42" s="130"/>
      <c r="AB42" s="130">
        <f t="shared" si="0"/>
        <v>39</v>
      </c>
      <c r="AC42" s="130"/>
    </row>
    <row r="43" spans="1:29">
      <c r="A43" s="130" t="s">
        <v>107</v>
      </c>
      <c r="B43" s="130" t="s">
        <v>143</v>
      </c>
      <c r="C43" s="130"/>
      <c r="D43" s="130"/>
      <c r="E43" s="130"/>
      <c r="F43" s="130"/>
      <c r="G43" s="130">
        <v>1</v>
      </c>
      <c r="H43" s="130">
        <v>2</v>
      </c>
      <c r="I43" s="130">
        <v>2</v>
      </c>
      <c r="J43" s="130">
        <v>2</v>
      </c>
      <c r="K43" s="130">
        <v>2</v>
      </c>
      <c r="L43" s="130">
        <v>2</v>
      </c>
      <c r="M43" s="130">
        <v>2</v>
      </c>
      <c r="N43" s="130">
        <v>2</v>
      </c>
      <c r="O43" s="130">
        <v>2</v>
      </c>
      <c r="P43" s="130">
        <v>2</v>
      </c>
      <c r="Q43" s="130">
        <v>2</v>
      </c>
      <c r="R43" s="130">
        <v>2</v>
      </c>
      <c r="S43" s="130">
        <v>2</v>
      </c>
      <c r="T43" s="130">
        <v>2</v>
      </c>
      <c r="U43" s="130">
        <v>2</v>
      </c>
      <c r="V43" s="130">
        <v>2</v>
      </c>
      <c r="W43" s="130">
        <v>2</v>
      </c>
      <c r="X43" s="130">
        <v>2</v>
      </c>
      <c r="Y43" s="130">
        <v>2</v>
      </c>
      <c r="Z43" s="130">
        <v>2</v>
      </c>
      <c r="AA43" s="130"/>
      <c r="AB43" s="130">
        <f t="shared" si="0"/>
        <v>39</v>
      </c>
      <c r="AC43" s="130"/>
    </row>
    <row r="44" spans="1:29">
      <c r="A44" s="130" t="s">
        <v>109</v>
      </c>
      <c r="B44" s="130" t="s">
        <v>147</v>
      </c>
      <c r="C44" s="130"/>
      <c r="D44" s="130"/>
      <c r="E44" s="130"/>
      <c r="F44" s="130"/>
      <c r="G44" s="130"/>
      <c r="H44" s="130">
        <v>3</v>
      </c>
      <c r="I44" s="130">
        <v>3</v>
      </c>
      <c r="J44" s="130">
        <v>3</v>
      </c>
      <c r="K44" s="130">
        <v>3</v>
      </c>
      <c r="L44" s="130">
        <v>3</v>
      </c>
      <c r="M44" s="130">
        <v>3</v>
      </c>
      <c r="N44" s="130">
        <v>3</v>
      </c>
      <c r="O44" s="130">
        <v>3</v>
      </c>
      <c r="P44" s="130">
        <v>3</v>
      </c>
      <c r="Q44" s="130">
        <v>3</v>
      </c>
      <c r="R44" s="130">
        <v>3</v>
      </c>
      <c r="S44" s="130">
        <v>3</v>
      </c>
      <c r="T44" s="130">
        <v>3</v>
      </c>
      <c r="U44" s="130">
        <v>3</v>
      </c>
      <c r="V44" s="130">
        <v>3</v>
      </c>
      <c r="W44" s="130">
        <v>3</v>
      </c>
      <c r="X44" s="130">
        <v>3</v>
      </c>
      <c r="Y44" s="130">
        <v>3</v>
      </c>
      <c r="Z44" s="130">
        <v>3</v>
      </c>
      <c r="AA44" s="130"/>
      <c r="AB44" s="130">
        <f t="shared" si="0"/>
        <v>57</v>
      </c>
      <c r="AC44" s="130"/>
    </row>
    <row r="45" spans="1:29">
      <c r="A45" s="130" t="s">
        <v>111</v>
      </c>
      <c r="B45" s="130" t="s">
        <v>157</v>
      </c>
      <c r="C45" s="130"/>
      <c r="D45" s="130"/>
      <c r="E45" s="130"/>
      <c r="F45" s="130"/>
      <c r="G45" s="130">
        <v>1</v>
      </c>
      <c r="H45" s="130">
        <v>2</v>
      </c>
      <c r="I45" s="130">
        <v>2</v>
      </c>
      <c r="J45" s="130">
        <v>2</v>
      </c>
      <c r="K45" s="130">
        <v>2</v>
      </c>
      <c r="L45" s="130">
        <v>2</v>
      </c>
      <c r="M45" s="130">
        <v>2</v>
      </c>
      <c r="N45" s="130">
        <v>2</v>
      </c>
      <c r="O45" s="130">
        <v>2</v>
      </c>
      <c r="P45" s="130">
        <v>2</v>
      </c>
      <c r="Q45" s="130">
        <v>2</v>
      </c>
      <c r="R45" s="130">
        <v>2</v>
      </c>
      <c r="S45" s="130">
        <v>2</v>
      </c>
      <c r="T45" s="130">
        <v>2</v>
      </c>
      <c r="U45" s="130">
        <v>2</v>
      </c>
      <c r="V45" s="130">
        <v>2</v>
      </c>
      <c r="W45" s="130">
        <v>2</v>
      </c>
      <c r="X45" s="130">
        <v>2</v>
      </c>
      <c r="Y45" s="130">
        <v>2</v>
      </c>
      <c r="Z45" s="130">
        <v>2</v>
      </c>
      <c r="AA45" s="130"/>
      <c r="AB45" s="130">
        <f t="shared" si="0"/>
        <v>39</v>
      </c>
      <c r="AC45" s="130"/>
    </row>
    <row r="46" spans="1:29">
      <c r="A46" s="130" t="s">
        <v>113</v>
      </c>
      <c r="B46" s="130" t="s">
        <v>159</v>
      </c>
      <c r="C46" s="130"/>
      <c r="D46" s="130"/>
      <c r="E46" s="130"/>
      <c r="F46" s="130"/>
      <c r="G46" s="130"/>
      <c r="H46" s="130">
        <v>1</v>
      </c>
      <c r="I46" s="130">
        <v>1</v>
      </c>
      <c r="J46" s="130">
        <v>1</v>
      </c>
      <c r="K46" s="130">
        <v>1</v>
      </c>
      <c r="L46" s="130">
        <v>1</v>
      </c>
      <c r="M46" s="130">
        <v>1</v>
      </c>
      <c r="N46" s="130">
        <v>1</v>
      </c>
      <c r="O46" s="130">
        <v>1</v>
      </c>
      <c r="P46" s="130">
        <v>1</v>
      </c>
      <c r="Q46" s="130">
        <v>1</v>
      </c>
      <c r="R46" s="130">
        <v>1</v>
      </c>
      <c r="S46" s="130">
        <v>1</v>
      </c>
      <c r="T46" s="130">
        <v>1</v>
      </c>
      <c r="U46" s="130">
        <v>1</v>
      </c>
      <c r="V46" s="130">
        <v>1</v>
      </c>
      <c r="W46" s="130">
        <v>1</v>
      </c>
      <c r="X46" s="130">
        <v>1</v>
      </c>
      <c r="Y46" s="130">
        <v>1</v>
      </c>
      <c r="Z46" s="130">
        <v>1</v>
      </c>
      <c r="AA46" s="130"/>
      <c r="AB46" s="130">
        <f t="shared" si="0"/>
        <v>19</v>
      </c>
      <c r="AC46" s="130"/>
    </row>
    <row r="47" spans="1:29">
      <c r="A47" s="130" t="s">
        <v>115</v>
      </c>
      <c r="B47" s="130" t="s">
        <v>300</v>
      </c>
      <c r="C47" s="130"/>
      <c r="D47" s="130"/>
      <c r="E47" s="130"/>
      <c r="F47" s="130"/>
      <c r="G47" s="130"/>
      <c r="H47" s="130">
        <v>2</v>
      </c>
      <c r="I47" s="130">
        <v>2</v>
      </c>
      <c r="J47" s="130">
        <v>2</v>
      </c>
      <c r="K47" s="130">
        <v>2</v>
      </c>
      <c r="L47" s="130">
        <v>2</v>
      </c>
      <c r="M47" s="130">
        <v>2</v>
      </c>
      <c r="N47" s="130">
        <v>2</v>
      </c>
      <c r="O47" s="130">
        <v>2</v>
      </c>
      <c r="P47" s="130">
        <v>2</v>
      </c>
      <c r="Q47" s="130">
        <v>2</v>
      </c>
      <c r="R47" s="130">
        <v>2</v>
      </c>
      <c r="S47" s="130">
        <v>2</v>
      </c>
      <c r="T47" s="130">
        <v>2</v>
      </c>
      <c r="U47" s="130">
        <v>2</v>
      </c>
      <c r="V47" s="130">
        <v>2</v>
      </c>
      <c r="W47" s="130">
        <v>2</v>
      </c>
      <c r="X47" s="130">
        <v>2</v>
      </c>
      <c r="Y47" s="130">
        <v>2</v>
      </c>
      <c r="Z47" s="130">
        <v>2</v>
      </c>
      <c r="AA47" s="130"/>
      <c r="AB47" s="130">
        <f t="shared" si="0"/>
        <v>38</v>
      </c>
      <c r="AC47" s="130"/>
    </row>
    <row r="48" spans="1:29">
      <c r="A48" s="130" t="s">
        <v>117</v>
      </c>
      <c r="B48" s="130" t="s">
        <v>163</v>
      </c>
      <c r="C48" s="130"/>
      <c r="D48" s="130"/>
      <c r="E48" s="130"/>
      <c r="F48" s="130"/>
      <c r="G48" s="130"/>
      <c r="H48" s="130">
        <v>2</v>
      </c>
      <c r="I48" s="130">
        <v>2</v>
      </c>
      <c r="J48" s="130">
        <v>2</v>
      </c>
      <c r="K48" s="130">
        <v>2</v>
      </c>
      <c r="L48" s="130">
        <v>2</v>
      </c>
      <c r="M48" s="130">
        <v>2</v>
      </c>
      <c r="N48" s="130">
        <v>2</v>
      </c>
      <c r="O48" s="130">
        <v>2</v>
      </c>
      <c r="P48" s="130">
        <v>2</v>
      </c>
      <c r="Q48" s="130">
        <v>2</v>
      </c>
      <c r="R48" s="130">
        <v>2</v>
      </c>
      <c r="S48" s="130">
        <v>2</v>
      </c>
      <c r="T48" s="130">
        <v>2</v>
      </c>
      <c r="U48" s="130">
        <v>2</v>
      </c>
      <c r="V48" s="130">
        <v>2</v>
      </c>
      <c r="W48" s="130">
        <v>2</v>
      </c>
      <c r="X48" s="130">
        <v>2</v>
      </c>
      <c r="Y48" s="130">
        <v>2</v>
      </c>
      <c r="Z48" s="130">
        <v>2</v>
      </c>
      <c r="AA48" s="130"/>
      <c r="AB48" s="130">
        <f t="shared" si="0"/>
        <v>38</v>
      </c>
      <c r="AC48" s="130"/>
    </row>
    <row r="49" spans="1:29">
      <c r="A49" s="130" t="s">
        <v>119</v>
      </c>
      <c r="B49" s="130" t="s">
        <v>179</v>
      </c>
      <c r="C49" s="130"/>
      <c r="D49" s="130"/>
      <c r="E49" s="130"/>
      <c r="F49" s="130"/>
      <c r="G49" s="130"/>
      <c r="H49" s="130">
        <v>2</v>
      </c>
      <c r="I49" s="130">
        <v>1</v>
      </c>
      <c r="J49" s="130">
        <v>2</v>
      </c>
      <c r="K49" s="130">
        <v>2</v>
      </c>
      <c r="L49" s="130">
        <v>2</v>
      </c>
      <c r="M49" s="130">
        <v>1</v>
      </c>
      <c r="N49" s="130">
        <v>2</v>
      </c>
      <c r="O49" s="130">
        <v>2</v>
      </c>
      <c r="P49" s="130">
        <v>2</v>
      </c>
      <c r="Q49" s="130">
        <v>2</v>
      </c>
      <c r="R49" s="130">
        <v>2</v>
      </c>
      <c r="S49" s="130">
        <v>2</v>
      </c>
      <c r="T49" s="130">
        <v>2</v>
      </c>
      <c r="U49" s="130">
        <v>2</v>
      </c>
      <c r="V49" s="130">
        <v>2</v>
      </c>
      <c r="W49" s="130">
        <v>2</v>
      </c>
      <c r="X49" s="130">
        <v>2</v>
      </c>
      <c r="Y49" s="130">
        <v>2</v>
      </c>
      <c r="Z49" s="130">
        <v>2</v>
      </c>
      <c r="AA49" s="130"/>
      <c r="AB49" s="130">
        <f t="shared" si="0"/>
        <v>36</v>
      </c>
      <c r="AC49" s="130"/>
    </row>
    <row r="50" spans="1:29">
      <c r="A50" s="130" t="s">
        <v>121</v>
      </c>
      <c r="B50" s="130" t="s">
        <v>301</v>
      </c>
      <c r="C50" s="130"/>
      <c r="D50" s="130"/>
      <c r="E50" s="130"/>
      <c r="F50" s="130"/>
      <c r="G50" s="130"/>
      <c r="H50" s="130">
        <v>1</v>
      </c>
      <c r="I50" s="130">
        <v>1</v>
      </c>
      <c r="J50" s="130">
        <v>1</v>
      </c>
      <c r="K50" s="130">
        <v>1</v>
      </c>
      <c r="L50" s="130">
        <v>1</v>
      </c>
      <c r="M50" s="130">
        <v>1</v>
      </c>
      <c r="N50" s="130">
        <v>1</v>
      </c>
      <c r="O50" s="130">
        <v>1</v>
      </c>
      <c r="P50" s="130">
        <v>1</v>
      </c>
      <c r="Q50" s="130">
        <v>1</v>
      </c>
      <c r="R50" s="130">
        <v>1</v>
      </c>
      <c r="S50" s="130">
        <v>1</v>
      </c>
      <c r="T50" s="130">
        <v>1</v>
      </c>
      <c r="U50" s="130">
        <v>1</v>
      </c>
      <c r="V50" s="130">
        <v>1</v>
      </c>
      <c r="W50" s="130">
        <v>1</v>
      </c>
      <c r="X50" s="130">
        <v>1</v>
      </c>
      <c r="Y50" s="130">
        <v>1</v>
      </c>
      <c r="Z50" s="130">
        <v>1</v>
      </c>
      <c r="AA50" s="130">
        <v>2</v>
      </c>
      <c r="AB50" s="130">
        <f t="shared" si="0"/>
        <v>21</v>
      </c>
      <c r="AC50" s="130"/>
    </row>
    <row r="51" spans="1:29">
      <c r="A51" s="130" t="s">
        <v>123</v>
      </c>
      <c r="B51" s="130" t="s">
        <v>145</v>
      </c>
      <c r="C51" s="130"/>
      <c r="D51" s="130"/>
      <c r="E51" s="130"/>
      <c r="F51" s="130"/>
      <c r="G51" s="130"/>
      <c r="H51" s="130">
        <v>4</v>
      </c>
      <c r="I51" s="130">
        <v>4</v>
      </c>
      <c r="J51" s="130">
        <v>4</v>
      </c>
      <c r="K51" s="130">
        <v>4</v>
      </c>
      <c r="L51" s="130">
        <v>4</v>
      </c>
      <c r="M51" s="130">
        <v>4</v>
      </c>
      <c r="N51" s="130">
        <v>4</v>
      </c>
      <c r="O51" s="130">
        <v>4</v>
      </c>
      <c r="P51" s="130">
        <v>4</v>
      </c>
      <c r="Q51" s="130">
        <v>4</v>
      </c>
      <c r="R51" s="130">
        <v>4</v>
      </c>
      <c r="S51" s="130">
        <v>4</v>
      </c>
      <c r="T51" s="130">
        <v>4</v>
      </c>
      <c r="U51" s="130">
        <v>4</v>
      </c>
      <c r="V51" s="130">
        <v>4</v>
      </c>
      <c r="W51" s="130">
        <v>4</v>
      </c>
      <c r="X51" s="130">
        <v>4</v>
      </c>
      <c r="Y51" s="130">
        <v>4</v>
      </c>
      <c r="Z51" s="130">
        <v>4</v>
      </c>
      <c r="AA51" s="130"/>
      <c r="AB51" s="130">
        <f t="shared" si="0"/>
        <v>76</v>
      </c>
      <c r="AC51" s="130"/>
    </row>
    <row r="52" spans="1:29">
      <c r="A52" s="130" t="s">
        <v>125</v>
      </c>
      <c r="B52" s="130" t="s">
        <v>302</v>
      </c>
      <c r="C52" s="130"/>
      <c r="D52" s="130"/>
      <c r="E52" s="130"/>
      <c r="F52" s="130"/>
      <c r="G52" s="130"/>
      <c r="H52" s="130"/>
      <c r="I52" s="130">
        <v>1</v>
      </c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>
        <v>1</v>
      </c>
      <c r="Z52" s="130"/>
      <c r="AA52" s="130"/>
      <c r="AB52" s="130">
        <f t="shared" si="0"/>
        <v>2</v>
      </c>
      <c r="AC52" s="130"/>
    </row>
    <row r="53" spans="1:29">
      <c r="A53" s="130" t="s">
        <v>127</v>
      </c>
      <c r="B53" s="130" t="s">
        <v>303</v>
      </c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>
        <v>2</v>
      </c>
      <c r="Z53" s="130"/>
      <c r="AA53" s="130"/>
      <c r="AB53" s="130">
        <f t="shared" si="0"/>
        <v>2</v>
      </c>
      <c r="AC53" s="130"/>
    </row>
    <row r="54" spans="1:29">
      <c r="A54" s="130" t="s">
        <v>129</v>
      </c>
      <c r="B54" s="130" t="s">
        <v>304</v>
      </c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>
        <v>2</v>
      </c>
      <c r="Z54" s="130"/>
      <c r="AA54" s="130"/>
      <c r="AB54" s="130">
        <f t="shared" si="0"/>
        <v>2</v>
      </c>
      <c r="AC54" s="130"/>
    </row>
    <row r="55" spans="1:29">
      <c r="A55" s="130" t="s">
        <v>131</v>
      </c>
      <c r="B55" s="130" t="s">
        <v>305</v>
      </c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>
        <v>2</v>
      </c>
      <c r="Z55" s="130"/>
      <c r="AA55" s="130"/>
      <c r="AB55" s="130">
        <f t="shared" si="0"/>
        <v>2</v>
      </c>
      <c r="AC55" s="130"/>
    </row>
    <row r="56" spans="1:29">
      <c r="A56" s="130" t="s">
        <v>133</v>
      </c>
      <c r="B56" s="130" t="s">
        <v>191</v>
      </c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>
        <v>3</v>
      </c>
      <c r="AB56" s="130">
        <f t="shared" si="0"/>
        <v>3</v>
      </c>
      <c r="AC56" s="130"/>
    </row>
    <row r="57" spans="1:28">
      <c r="A57" s="130" t="s">
        <v>135</v>
      </c>
      <c r="B57" s="130" t="s">
        <v>306</v>
      </c>
      <c r="F57">
        <v>1</v>
      </c>
      <c r="AB57" s="130">
        <f t="shared" si="0"/>
        <v>1</v>
      </c>
    </row>
    <row r="58" spans="1:28">
      <c r="A58" s="130" t="s">
        <v>137</v>
      </c>
      <c r="B58" s="130" t="s">
        <v>307</v>
      </c>
      <c r="G58">
        <v>2</v>
      </c>
      <c r="AB58" s="130">
        <f t="shared" si="0"/>
        <v>2</v>
      </c>
    </row>
    <row r="59" spans="28:28">
      <c r="AB59" s="130">
        <f t="shared" si="0"/>
        <v>0</v>
      </c>
    </row>
    <row r="60" spans="28:28">
      <c r="AB60" s="130">
        <f t="shared" si="0"/>
        <v>0</v>
      </c>
    </row>
    <row r="61" spans="28:28">
      <c r="AB61" s="130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134" t="e">
        <f>AB64-AB66</f>
        <v>#REF!</v>
      </c>
    </row>
  </sheetData>
  <autoFilter ref="A2:AE61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4.25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129" t="s">
        <v>308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</row>
    <row r="2" spans="1:29">
      <c r="A2" s="130" t="s">
        <v>1</v>
      </c>
      <c r="B2" s="130" t="s">
        <v>2</v>
      </c>
      <c r="C2" s="130" t="s">
        <v>3</v>
      </c>
      <c r="D2" s="130" t="s">
        <v>4</v>
      </c>
      <c r="E2" s="130" t="s">
        <v>5</v>
      </c>
      <c r="F2" s="130" t="s">
        <v>6</v>
      </c>
      <c r="G2" s="130" t="s">
        <v>7</v>
      </c>
      <c r="H2" s="130" t="s">
        <v>8</v>
      </c>
      <c r="I2" s="130" t="s">
        <v>9</v>
      </c>
      <c r="J2" s="130" t="s">
        <v>10</v>
      </c>
      <c r="K2" s="130" t="s">
        <v>11</v>
      </c>
      <c r="L2" s="130" t="s">
        <v>12</v>
      </c>
      <c r="M2" s="130" t="s">
        <v>13</v>
      </c>
      <c r="N2" s="130" t="s">
        <v>14</v>
      </c>
      <c r="O2" s="130" t="s">
        <v>15</v>
      </c>
      <c r="P2" s="130" t="s">
        <v>16</v>
      </c>
      <c r="Q2" s="130" t="s">
        <v>17</v>
      </c>
      <c r="R2" s="130" t="s">
        <v>18</v>
      </c>
      <c r="S2" s="130" t="s">
        <v>19</v>
      </c>
      <c r="T2" s="130" t="s">
        <v>20</v>
      </c>
      <c r="U2" s="130" t="s">
        <v>21</v>
      </c>
      <c r="V2" s="130" t="s">
        <v>22</v>
      </c>
      <c r="W2" s="130" t="s">
        <v>23</v>
      </c>
      <c r="X2" s="130" t="s">
        <v>24</v>
      </c>
      <c r="Y2" s="130" t="s">
        <v>25</v>
      </c>
      <c r="Z2" s="130" t="s">
        <v>26</v>
      </c>
      <c r="AA2" s="130" t="s">
        <v>27</v>
      </c>
      <c r="AB2" s="130" t="s">
        <v>28</v>
      </c>
      <c r="AC2" s="130" t="s">
        <v>206</v>
      </c>
    </row>
    <row r="3" spans="1:29">
      <c r="A3" s="130" t="s">
        <v>29</v>
      </c>
      <c r="B3" s="130" t="s">
        <v>309</v>
      </c>
      <c r="C3" s="130"/>
      <c r="D3" s="130"/>
      <c r="E3" s="130">
        <v>2</v>
      </c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>
        <f t="shared" ref="AB3:AB30" si="0">SUM(E3:AA3)</f>
        <v>2</v>
      </c>
      <c r="AC3" s="130">
        <f>C3*D3*AB3/1000000</f>
        <v>0</v>
      </c>
    </row>
    <row r="4" spans="1:29">
      <c r="A4" s="130" t="s">
        <v>31</v>
      </c>
      <c r="B4" s="130" t="s">
        <v>310</v>
      </c>
      <c r="C4" s="130"/>
      <c r="D4" s="130"/>
      <c r="E4" s="130"/>
      <c r="F4" s="130">
        <v>1</v>
      </c>
      <c r="G4" s="130">
        <v>1</v>
      </c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>
        <f t="shared" si="0"/>
        <v>2</v>
      </c>
      <c r="AC4" s="130">
        <f t="shared" ref="AC4:AC52" si="1">C4*D4*AB4/1000000</f>
        <v>0</v>
      </c>
    </row>
    <row r="5" spans="1:29">
      <c r="A5" s="130" t="s">
        <v>33</v>
      </c>
      <c r="B5" s="130" t="s">
        <v>311</v>
      </c>
      <c r="C5" s="130"/>
      <c r="D5" s="130"/>
      <c r="E5" s="130"/>
      <c r="F5" s="130">
        <v>1</v>
      </c>
      <c r="G5" s="130">
        <v>1</v>
      </c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>
        <f t="shared" si="0"/>
        <v>2</v>
      </c>
      <c r="AC5" s="130">
        <f t="shared" si="1"/>
        <v>0</v>
      </c>
    </row>
    <row r="6" spans="1:29">
      <c r="A6" s="130" t="s">
        <v>35</v>
      </c>
      <c r="B6" s="130" t="s">
        <v>312</v>
      </c>
      <c r="C6" s="130"/>
      <c r="D6" s="130"/>
      <c r="E6" s="130"/>
      <c r="F6" s="130">
        <v>1</v>
      </c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>
        <f t="shared" si="0"/>
        <v>1</v>
      </c>
      <c r="AC6" s="130">
        <f t="shared" si="1"/>
        <v>0</v>
      </c>
    </row>
    <row r="7" spans="1:29">
      <c r="A7" s="130" t="s">
        <v>37</v>
      </c>
      <c r="B7" s="130" t="s">
        <v>313</v>
      </c>
      <c r="C7" s="130"/>
      <c r="D7" s="130"/>
      <c r="E7" s="130"/>
      <c r="F7" s="130">
        <v>2</v>
      </c>
      <c r="G7" s="130">
        <v>2</v>
      </c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>
        <f t="shared" si="0"/>
        <v>4</v>
      </c>
      <c r="AC7" s="130">
        <f t="shared" si="1"/>
        <v>0</v>
      </c>
    </row>
    <row r="8" spans="1:29">
      <c r="A8" s="130" t="s">
        <v>39</v>
      </c>
      <c r="B8" s="130" t="s">
        <v>314</v>
      </c>
      <c r="C8" s="130"/>
      <c r="D8" s="130"/>
      <c r="E8" s="130"/>
      <c r="F8" s="130">
        <v>1</v>
      </c>
      <c r="G8" s="130">
        <v>1</v>
      </c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>
        <f t="shared" si="0"/>
        <v>2</v>
      </c>
      <c r="AC8" s="130">
        <f t="shared" si="1"/>
        <v>0</v>
      </c>
    </row>
    <row r="9" spans="1:29">
      <c r="A9" s="130" t="s">
        <v>41</v>
      </c>
      <c r="B9" s="130" t="s">
        <v>315</v>
      </c>
      <c r="C9" s="130"/>
      <c r="D9" s="130"/>
      <c r="E9" s="130"/>
      <c r="F9" s="130">
        <v>1</v>
      </c>
      <c r="G9" s="130">
        <v>1</v>
      </c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>
        <f t="shared" si="0"/>
        <v>2</v>
      </c>
      <c r="AC9" s="130">
        <f t="shared" si="1"/>
        <v>0</v>
      </c>
    </row>
    <row r="10" spans="1:29">
      <c r="A10" s="130" t="s">
        <v>43</v>
      </c>
      <c r="B10" s="130" t="s">
        <v>316</v>
      </c>
      <c r="C10" s="130"/>
      <c r="D10" s="130"/>
      <c r="E10" s="130"/>
      <c r="F10" s="130">
        <v>1</v>
      </c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>
        <f t="shared" si="0"/>
        <v>1</v>
      </c>
      <c r="AC10" s="130">
        <f t="shared" si="1"/>
        <v>0</v>
      </c>
    </row>
    <row r="11" spans="1:29">
      <c r="A11" s="130" t="s">
        <v>45</v>
      </c>
      <c r="B11" s="130" t="s">
        <v>40</v>
      </c>
      <c r="C11" s="130"/>
      <c r="D11" s="130"/>
      <c r="E11" s="130"/>
      <c r="F11" s="130">
        <v>2</v>
      </c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>
        <f t="shared" si="0"/>
        <v>2</v>
      </c>
      <c r="AC11" s="130">
        <f t="shared" si="1"/>
        <v>0</v>
      </c>
    </row>
    <row r="12" spans="1:29">
      <c r="A12" s="130" t="s">
        <v>47</v>
      </c>
      <c r="B12" s="130" t="s">
        <v>317</v>
      </c>
      <c r="C12" s="130"/>
      <c r="D12" s="130"/>
      <c r="E12" s="130"/>
      <c r="F12" s="130">
        <v>1</v>
      </c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>
        <f t="shared" si="0"/>
        <v>1</v>
      </c>
      <c r="AC12" s="130">
        <f t="shared" si="1"/>
        <v>0</v>
      </c>
    </row>
    <row r="13" spans="1:29">
      <c r="A13" s="130" t="s">
        <v>49</v>
      </c>
      <c r="B13" s="130" t="s">
        <v>70</v>
      </c>
      <c r="C13" s="130"/>
      <c r="D13" s="130"/>
      <c r="E13" s="130"/>
      <c r="F13" s="130">
        <v>6</v>
      </c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>
        <f t="shared" si="0"/>
        <v>6</v>
      </c>
      <c r="AC13" s="130">
        <f t="shared" si="1"/>
        <v>0</v>
      </c>
    </row>
    <row r="14" spans="1:29">
      <c r="A14" s="130" t="s">
        <v>51</v>
      </c>
      <c r="B14" s="130" t="s">
        <v>318</v>
      </c>
      <c r="C14" s="130"/>
      <c r="D14" s="130"/>
      <c r="E14" s="130"/>
      <c r="F14" s="130">
        <v>4</v>
      </c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>
        <f t="shared" si="0"/>
        <v>4</v>
      </c>
      <c r="AC14" s="130">
        <f t="shared" si="1"/>
        <v>0</v>
      </c>
    </row>
    <row r="15" spans="1:29">
      <c r="A15" s="130" t="s">
        <v>53</v>
      </c>
      <c r="B15" s="130" t="s">
        <v>319</v>
      </c>
      <c r="C15" s="130"/>
      <c r="D15" s="130"/>
      <c r="E15" s="130"/>
      <c r="F15" s="130">
        <v>5</v>
      </c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>
        <f t="shared" si="0"/>
        <v>5</v>
      </c>
      <c r="AC15" s="130">
        <f t="shared" si="1"/>
        <v>0</v>
      </c>
    </row>
    <row r="16" spans="1:29">
      <c r="A16" s="130" t="s">
        <v>55</v>
      </c>
      <c r="B16" s="130" t="s">
        <v>320</v>
      </c>
      <c r="C16" s="130"/>
      <c r="D16" s="130"/>
      <c r="E16" s="130"/>
      <c r="F16" s="130">
        <v>5</v>
      </c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>
        <f t="shared" si="0"/>
        <v>5</v>
      </c>
      <c r="AC16" s="130">
        <f t="shared" si="1"/>
        <v>0</v>
      </c>
    </row>
    <row r="17" spans="1:29">
      <c r="A17" s="130" t="s">
        <v>57</v>
      </c>
      <c r="B17" s="130" t="s">
        <v>321</v>
      </c>
      <c r="C17" s="130"/>
      <c r="D17" s="130"/>
      <c r="E17" s="130"/>
      <c r="F17" s="130">
        <v>1</v>
      </c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>
        <f t="shared" si="0"/>
        <v>1</v>
      </c>
      <c r="AC17" s="130">
        <f t="shared" si="1"/>
        <v>0</v>
      </c>
    </row>
    <row r="18" spans="1:29">
      <c r="A18" s="130" t="s">
        <v>59</v>
      </c>
      <c r="B18" s="130" t="s">
        <v>322</v>
      </c>
      <c r="C18" s="130"/>
      <c r="D18" s="130"/>
      <c r="E18" s="130"/>
      <c r="F18" s="130">
        <v>2</v>
      </c>
      <c r="G18" s="130">
        <v>2</v>
      </c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>
        <f t="shared" si="0"/>
        <v>4</v>
      </c>
      <c r="AC18" s="130">
        <f t="shared" si="1"/>
        <v>0</v>
      </c>
    </row>
    <row r="19" spans="1:29">
      <c r="A19" s="130" t="s">
        <v>61</v>
      </c>
      <c r="B19" s="130" t="s">
        <v>323</v>
      </c>
      <c r="C19" s="130"/>
      <c r="D19" s="130"/>
      <c r="E19" s="130"/>
      <c r="F19" s="130">
        <v>6</v>
      </c>
      <c r="G19" s="130">
        <v>6</v>
      </c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>
        <f t="shared" si="0"/>
        <v>12</v>
      </c>
      <c r="AC19" s="130">
        <f t="shared" si="1"/>
        <v>0</v>
      </c>
    </row>
    <row r="20" spans="1:29">
      <c r="A20" s="130" t="s">
        <v>63</v>
      </c>
      <c r="B20" s="130" t="s">
        <v>324</v>
      </c>
      <c r="C20" s="130"/>
      <c r="D20" s="130"/>
      <c r="E20" s="130"/>
      <c r="F20" s="130">
        <v>1</v>
      </c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>
        <f t="shared" si="0"/>
        <v>1</v>
      </c>
      <c r="AC20" s="130">
        <f t="shared" si="1"/>
        <v>0</v>
      </c>
    </row>
    <row r="21" spans="1:29">
      <c r="A21" s="130" t="s">
        <v>65</v>
      </c>
      <c r="B21" s="130" t="s">
        <v>325</v>
      </c>
      <c r="C21" s="130"/>
      <c r="D21" s="130"/>
      <c r="E21" s="130"/>
      <c r="F21" s="130">
        <v>8</v>
      </c>
      <c r="G21" s="130">
        <v>9</v>
      </c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>
        <f t="shared" si="0"/>
        <v>17</v>
      </c>
      <c r="AC21" s="130">
        <f t="shared" si="1"/>
        <v>0</v>
      </c>
    </row>
    <row r="22" spans="1:29">
      <c r="A22" s="130" t="s">
        <v>67</v>
      </c>
      <c r="B22" s="130" t="s">
        <v>326</v>
      </c>
      <c r="C22" s="130"/>
      <c r="D22" s="130"/>
      <c r="E22" s="130"/>
      <c r="F22" s="130">
        <v>1</v>
      </c>
      <c r="G22" s="130">
        <v>2</v>
      </c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>
        <f t="shared" si="0"/>
        <v>3</v>
      </c>
      <c r="AC22" s="130">
        <f t="shared" si="1"/>
        <v>0</v>
      </c>
    </row>
    <row r="23" spans="1:29">
      <c r="A23" s="130" t="s">
        <v>69</v>
      </c>
      <c r="B23" s="130" t="s">
        <v>327</v>
      </c>
      <c r="C23" s="130"/>
      <c r="D23" s="130"/>
      <c r="E23" s="130"/>
      <c r="F23" s="130">
        <v>3</v>
      </c>
      <c r="G23" s="130">
        <v>4</v>
      </c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>
        <f t="shared" si="0"/>
        <v>7</v>
      </c>
      <c r="AC23" s="130">
        <f t="shared" si="1"/>
        <v>0</v>
      </c>
    </row>
    <row r="24" spans="1:29">
      <c r="A24" s="130" t="s">
        <v>71</v>
      </c>
      <c r="B24" s="130" t="s">
        <v>328</v>
      </c>
      <c r="C24" s="130"/>
      <c r="D24" s="130"/>
      <c r="E24" s="130"/>
      <c r="F24" s="130">
        <v>3</v>
      </c>
      <c r="G24" s="130">
        <v>3</v>
      </c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>
        <f t="shared" si="0"/>
        <v>6</v>
      </c>
      <c r="AC24" s="130">
        <f t="shared" si="1"/>
        <v>0</v>
      </c>
    </row>
    <row r="25" spans="1:29">
      <c r="A25" s="130" t="s">
        <v>223</v>
      </c>
      <c r="B25" s="130" t="s">
        <v>329</v>
      </c>
      <c r="C25" s="130"/>
      <c r="D25" s="130"/>
      <c r="E25" s="130"/>
      <c r="F25" s="130">
        <v>1</v>
      </c>
      <c r="G25" s="130">
        <v>1</v>
      </c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>
        <f t="shared" si="0"/>
        <v>2</v>
      </c>
      <c r="AC25" s="130">
        <f t="shared" si="1"/>
        <v>0</v>
      </c>
    </row>
    <row r="26" spans="1:29">
      <c r="A26" s="130" t="s">
        <v>73</v>
      </c>
      <c r="B26" s="130" t="s">
        <v>330</v>
      </c>
      <c r="C26" s="130"/>
      <c r="D26" s="130"/>
      <c r="E26" s="130"/>
      <c r="F26" s="130">
        <v>1</v>
      </c>
      <c r="G26" s="130">
        <v>1</v>
      </c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>
        <f t="shared" si="0"/>
        <v>2</v>
      </c>
      <c r="AC26" s="130">
        <f t="shared" si="1"/>
        <v>0</v>
      </c>
    </row>
    <row r="27" spans="1:29">
      <c r="A27" s="130" t="s">
        <v>75</v>
      </c>
      <c r="B27" s="130" t="s">
        <v>331</v>
      </c>
      <c r="C27" s="130"/>
      <c r="D27" s="130"/>
      <c r="E27" s="130"/>
      <c r="F27" s="130">
        <v>1</v>
      </c>
      <c r="G27" s="130">
        <v>1</v>
      </c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>
        <f t="shared" si="0"/>
        <v>2</v>
      </c>
      <c r="AC27" s="130">
        <f t="shared" si="1"/>
        <v>0</v>
      </c>
    </row>
    <row r="28" spans="1:29">
      <c r="A28" s="130" t="s">
        <v>77</v>
      </c>
      <c r="B28" s="130" t="s">
        <v>332</v>
      </c>
      <c r="C28" s="130"/>
      <c r="D28" s="130"/>
      <c r="E28" s="130"/>
      <c r="F28" s="130"/>
      <c r="G28" s="130">
        <v>1</v>
      </c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>
        <f t="shared" si="0"/>
        <v>1</v>
      </c>
      <c r="AC28" s="130">
        <f t="shared" si="1"/>
        <v>0</v>
      </c>
    </row>
    <row r="29" spans="1:29">
      <c r="A29" s="130" t="s">
        <v>79</v>
      </c>
      <c r="B29" s="130" t="s">
        <v>157</v>
      </c>
      <c r="C29" s="130"/>
      <c r="D29" s="130"/>
      <c r="E29" s="130"/>
      <c r="F29" s="130"/>
      <c r="G29" s="130">
        <v>1</v>
      </c>
      <c r="H29" s="130">
        <v>2</v>
      </c>
      <c r="I29" s="130">
        <v>2</v>
      </c>
      <c r="J29" s="130">
        <v>2</v>
      </c>
      <c r="K29" s="130">
        <v>2</v>
      </c>
      <c r="L29" s="130">
        <v>2</v>
      </c>
      <c r="M29" s="130">
        <v>2</v>
      </c>
      <c r="N29" s="130">
        <v>2</v>
      </c>
      <c r="O29" s="130">
        <v>2</v>
      </c>
      <c r="P29" s="130">
        <v>2</v>
      </c>
      <c r="Q29" s="130">
        <v>2</v>
      </c>
      <c r="R29" s="130">
        <v>2</v>
      </c>
      <c r="S29" s="130">
        <v>2</v>
      </c>
      <c r="T29" s="130">
        <v>2</v>
      </c>
      <c r="U29" s="130">
        <v>2</v>
      </c>
      <c r="V29" s="130">
        <v>2</v>
      </c>
      <c r="W29" s="130">
        <v>2</v>
      </c>
      <c r="X29" s="130"/>
      <c r="Y29" s="130">
        <v>2</v>
      </c>
      <c r="Z29" s="130">
        <v>2</v>
      </c>
      <c r="AA29" s="130"/>
      <c r="AB29" s="130">
        <f t="shared" si="0"/>
        <v>37</v>
      </c>
      <c r="AC29" s="130">
        <f t="shared" si="1"/>
        <v>0</v>
      </c>
    </row>
    <row r="30" spans="1:29">
      <c r="A30" s="130" t="s">
        <v>81</v>
      </c>
      <c r="B30" s="130" t="s">
        <v>291</v>
      </c>
      <c r="C30" s="130"/>
      <c r="D30" s="130"/>
      <c r="E30" s="130"/>
      <c r="F30" s="130"/>
      <c r="G30" s="130">
        <v>2</v>
      </c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>
        <f t="shared" si="0"/>
        <v>2</v>
      </c>
      <c r="AC30" s="130">
        <f t="shared" si="1"/>
        <v>0</v>
      </c>
    </row>
    <row r="31" spans="1:29">
      <c r="A31" s="130" t="s">
        <v>83</v>
      </c>
      <c r="B31" s="130" t="s">
        <v>280</v>
      </c>
      <c r="C31" s="130"/>
      <c r="D31" s="130"/>
      <c r="E31" s="130"/>
      <c r="F31" s="130"/>
      <c r="G31" s="130">
        <v>2</v>
      </c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>
        <f t="shared" ref="AB31:AB52" si="2">SUM(E31:AA31)</f>
        <v>2</v>
      </c>
      <c r="AC31" s="130">
        <f t="shared" si="1"/>
        <v>0</v>
      </c>
    </row>
    <row r="32" spans="1:29">
      <c r="A32" s="130" t="s">
        <v>85</v>
      </c>
      <c r="B32" s="130" t="s">
        <v>333</v>
      </c>
      <c r="C32" s="130"/>
      <c r="D32" s="130"/>
      <c r="E32" s="130"/>
      <c r="F32" s="130"/>
      <c r="G32" s="130">
        <v>1</v>
      </c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>
        <f t="shared" si="2"/>
        <v>1</v>
      </c>
      <c r="AC32" s="130">
        <f t="shared" si="1"/>
        <v>0</v>
      </c>
    </row>
    <row r="33" spans="1:29">
      <c r="A33" s="130" t="s">
        <v>87</v>
      </c>
      <c r="B33" s="130" t="s">
        <v>235</v>
      </c>
      <c r="C33" s="130"/>
      <c r="D33" s="130"/>
      <c r="E33" s="130"/>
      <c r="F33" s="130"/>
      <c r="G33" s="130">
        <v>3</v>
      </c>
      <c r="H33" s="130">
        <v>6</v>
      </c>
      <c r="I33" s="130">
        <v>6</v>
      </c>
      <c r="J33" s="130">
        <v>6</v>
      </c>
      <c r="K33" s="130">
        <v>6</v>
      </c>
      <c r="L33" s="130">
        <v>6</v>
      </c>
      <c r="M33" s="130">
        <v>6</v>
      </c>
      <c r="N33" s="130">
        <v>6</v>
      </c>
      <c r="O33" s="130">
        <v>6</v>
      </c>
      <c r="P33" s="130">
        <v>6</v>
      </c>
      <c r="Q33" s="130">
        <v>6</v>
      </c>
      <c r="R33" s="130">
        <v>6</v>
      </c>
      <c r="S33" s="130">
        <v>6</v>
      </c>
      <c r="T33" s="130">
        <v>6</v>
      </c>
      <c r="U33" s="130">
        <v>6</v>
      </c>
      <c r="V33" s="130">
        <v>6</v>
      </c>
      <c r="W33" s="130">
        <v>6</v>
      </c>
      <c r="X33" s="130">
        <v>6</v>
      </c>
      <c r="Y33" s="130">
        <v>6</v>
      </c>
      <c r="Z33" s="130">
        <v>6</v>
      </c>
      <c r="AA33" s="130"/>
      <c r="AB33" s="130">
        <f t="shared" si="2"/>
        <v>117</v>
      </c>
      <c r="AC33" s="130">
        <f t="shared" si="1"/>
        <v>0</v>
      </c>
    </row>
    <row r="34" spans="1:29">
      <c r="A34" s="130" t="s">
        <v>89</v>
      </c>
      <c r="B34" s="130" t="s">
        <v>151</v>
      </c>
      <c r="C34" s="130"/>
      <c r="D34" s="130"/>
      <c r="E34" s="130"/>
      <c r="F34" s="130"/>
      <c r="G34" s="130">
        <v>2</v>
      </c>
      <c r="H34" s="130">
        <v>4</v>
      </c>
      <c r="I34" s="130">
        <v>4</v>
      </c>
      <c r="J34" s="130">
        <v>4</v>
      </c>
      <c r="K34" s="130">
        <v>4</v>
      </c>
      <c r="L34" s="130">
        <v>4</v>
      </c>
      <c r="M34" s="130">
        <v>4</v>
      </c>
      <c r="N34" s="130">
        <v>4</v>
      </c>
      <c r="O34" s="130">
        <v>4</v>
      </c>
      <c r="P34" s="130">
        <v>4</v>
      </c>
      <c r="Q34" s="130">
        <v>4</v>
      </c>
      <c r="R34" s="130">
        <v>4</v>
      </c>
      <c r="S34" s="130">
        <v>4</v>
      </c>
      <c r="T34" s="130">
        <v>4</v>
      </c>
      <c r="U34" s="130">
        <v>4</v>
      </c>
      <c r="V34" s="130">
        <v>4</v>
      </c>
      <c r="W34" s="130">
        <v>4</v>
      </c>
      <c r="X34" s="130">
        <v>4</v>
      </c>
      <c r="Y34" s="130">
        <v>4</v>
      </c>
      <c r="Z34" s="130">
        <v>4</v>
      </c>
      <c r="AA34" s="130"/>
      <c r="AB34" s="130">
        <f t="shared" si="2"/>
        <v>78</v>
      </c>
      <c r="AC34" s="130">
        <f t="shared" si="1"/>
        <v>0</v>
      </c>
    </row>
    <row r="35" spans="1:29">
      <c r="A35" s="130" t="s">
        <v>91</v>
      </c>
      <c r="B35" s="130" t="s">
        <v>334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>
        <f t="shared" si="2"/>
        <v>0</v>
      </c>
      <c r="AC35" s="130">
        <f t="shared" si="1"/>
        <v>0</v>
      </c>
    </row>
    <row r="36" spans="1:29">
      <c r="A36" s="130" t="s">
        <v>93</v>
      </c>
      <c r="B36" s="130" t="s">
        <v>283</v>
      </c>
      <c r="C36" s="130"/>
      <c r="D36" s="130"/>
      <c r="E36" s="130"/>
      <c r="F36" s="130"/>
      <c r="G36" s="130">
        <v>1</v>
      </c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>
        <f t="shared" si="2"/>
        <v>1</v>
      </c>
      <c r="AC36" s="130">
        <f t="shared" si="1"/>
        <v>0</v>
      </c>
    </row>
    <row r="37" spans="1:29">
      <c r="A37" s="130" t="s">
        <v>95</v>
      </c>
      <c r="B37" s="130" t="s">
        <v>284</v>
      </c>
      <c r="C37" s="130"/>
      <c r="D37" s="130"/>
      <c r="E37" s="130"/>
      <c r="F37" s="130"/>
      <c r="G37" s="130">
        <v>1</v>
      </c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>
        <f t="shared" si="2"/>
        <v>1</v>
      </c>
      <c r="AC37" s="130">
        <f t="shared" si="1"/>
        <v>0</v>
      </c>
    </row>
    <row r="38" spans="1:29">
      <c r="A38" s="130" t="s">
        <v>97</v>
      </c>
      <c r="B38" s="130" t="s">
        <v>285</v>
      </c>
      <c r="C38" s="130"/>
      <c r="D38" s="130"/>
      <c r="E38" s="130"/>
      <c r="F38" s="130"/>
      <c r="G38" s="130">
        <v>1</v>
      </c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>
        <f t="shared" si="2"/>
        <v>1</v>
      </c>
      <c r="AC38" s="130">
        <f t="shared" si="1"/>
        <v>0</v>
      </c>
    </row>
    <row r="39" spans="1:29">
      <c r="A39" s="130" t="s">
        <v>99</v>
      </c>
      <c r="B39" s="130" t="s">
        <v>286</v>
      </c>
      <c r="C39" s="130"/>
      <c r="D39" s="130"/>
      <c r="E39" s="130"/>
      <c r="F39" s="130"/>
      <c r="G39" s="130">
        <v>1</v>
      </c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>
        <f t="shared" si="2"/>
        <v>1</v>
      </c>
      <c r="AC39" s="130">
        <f t="shared" si="1"/>
        <v>0</v>
      </c>
    </row>
    <row r="40" spans="1:29">
      <c r="A40" s="130" t="s">
        <v>101</v>
      </c>
      <c r="B40" s="130" t="s">
        <v>181</v>
      </c>
      <c r="C40" s="130"/>
      <c r="D40" s="130"/>
      <c r="E40" s="130"/>
      <c r="F40" s="130"/>
      <c r="G40" s="130">
        <v>1</v>
      </c>
      <c r="H40" s="130">
        <v>1</v>
      </c>
      <c r="I40" s="130">
        <v>2</v>
      </c>
      <c r="J40" s="130">
        <v>2</v>
      </c>
      <c r="K40" s="130">
        <v>2</v>
      </c>
      <c r="L40" s="130">
        <v>2</v>
      </c>
      <c r="M40" s="130">
        <v>2</v>
      </c>
      <c r="N40" s="130">
        <v>2</v>
      </c>
      <c r="O40" s="130">
        <v>2</v>
      </c>
      <c r="P40" s="130">
        <v>2</v>
      </c>
      <c r="Q40" s="130">
        <v>2</v>
      </c>
      <c r="R40" s="130">
        <v>2</v>
      </c>
      <c r="S40" s="130">
        <v>2</v>
      </c>
      <c r="T40" s="130">
        <v>2</v>
      </c>
      <c r="U40" s="130">
        <v>2</v>
      </c>
      <c r="V40" s="130">
        <v>2</v>
      </c>
      <c r="W40" s="130">
        <v>2</v>
      </c>
      <c r="X40" s="130">
        <v>2</v>
      </c>
      <c r="Y40" s="130">
        <v>2</v>
      </c>
      <c r="Z40" s="130">
        <v>0</v>
      </c>
      <c r="AA40" s="130"/>
      <c r="AB40" s="130">
        <f t="shared" si="2"/>
        <v>36</v>
      </c>
      <c r="AC40" s="130">
        <f t="shared" si="1"/>
        <v>0</v>
      </c>
    </row>
    <row r="41" spans="1:29">
      <c r="A41" s="130" t="s">
        <v>103</v>
      </c>
      <c r="B41" s="130" t="s">
        <v>163</v>
      </c>
      <c r="C41" s="130"/>
      <c r="D41" s="130"/>
      <c r="E41" s="130"/>
      <c r="F41" s="130"/>
      <c r="G41" s="130">
        <v>1</v>
      </c>
      <c r="H41" s="130">
        <v>2</v>
      </c>
      <c r="I41" s="130">
        <v>2</v>
      </c>
      <c r="J41" s="130">
        <v>2</v>
      </c>
      <c r="K41" s="130">
        <v>2</v>
      </c>
      <c r="L41" s="130">
        <v>2</v>
      </c>
      <c r="M41" s="130">
        <v>2</v>
      </c>
      <c r="N41" s="130">
        <v>2</v>
      </c>
      <c r="O41" s="130">
        <v>2</v>
      </c>
      <c r="P41" s="130">
        <v>2</v>
      </c>
      <c r="Q41" s="130">
        <v>2</v>
      </c>
      <c r="R41" s="130">
        <v>2</v>
      </c>
      <c r="S41" s="130">
        <v>2</v>
      </c>
      <c r="T41" s="130">
        <v>2</v>
      </c>
      <c r="U41" s="130">
        <v>2</v>
      </c>
      <c r="V41" s="130">
        <v>2</v>
      </c>
      <c r="W41" s="130">
        <v>2</v>
      </c>
      <c r="X41" s="130">
        <v>2</v>
      </c>
      <c r="Y41" s="130">
        <v>2</v>
      </c>
      <c r="Z41" s="130">
        <v>2</v>
      </c>
      <c r="AA41" s="130"/>
      <c r="AB41" s="130">
        <f t="shared" si="2"/>
        <v>39</v>
      </c>
      <c r="AC41" s="130">
        <f t="shared" si="1"/>
        <v>0</v>
      </c>
    </row>
    <row r="42" spans="1:29">
      <c r="A42" s="130" t="s">
        <v>105</v>
      </c>
      <c r="B42" s="130" t="s">
        <v>289</v>
      </c>
      <c r="C42" s="130"/>
      <c r="D42" s="130"/>
      <c r="E42" s="130"/>
      <c r="F42" s="130"/>
      <c r="G42" s="130">
        <v>1</v>
      </c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>
        <f t="shared" si="2"/>
        <v>1</v>
      </c>
      <c r="AC42" s="130">
        <f t="shared" si="1"/>
        <v>0</v>
      </c>
    </row>
    <row r="43" spans="1:29">
      <c r="A43" s="130" t="s">
        <v>107</v>
      </c>
      <c r="B43" s="130" t="s">
        <v>290</v>
      </c>
      <c r="C43" s="130"/>
      <c r="D43" s="130"/>
      <c r="E43" s="130"/>
      <c r="F43" s="130"/>
      <c r="G43" s="130">
        <v>1</v>
      </c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>
        <f t="shared" si="2"/>
        <v>1</v>
      </c>
      <c r="AC43" s="130">
        <f t="shared" si="1"/>
        <v>0</v>
      </c>
    </row>
    <row r="44" spans="1:29">
      <c r="A44" s="130" t="s">
        <v>109</v>
      </c>
      <c r="B44" s="130" t="s">
        <v>252</v>
      </c>
      <c r="C44" s="130"/>
      <c r="D44" s="130"/>
      <c r="E44" s="130"/>
      <c r="F44" s="130"/>
      <c r="G44" s="130">
        <v>1</v>
      </c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>
        <f t="shared" si="2"/>
        <v>1</v>
      </c>
      <c r="AC44" s="130">
        <f t="shared" si="1"/>
        <v>0</v>
      </c>
    </row>
    <row r="45" spans="1:29">
      <c r="A45" s="130" t="s">
        <v>111</v>
      </c>
      <c r="B45" s="130" t="s">
        <v>292</v>
      </c>
      <c r="C45" s="130"/>
      <c r="D45" s="130"/>
      <c r="E45" s="130"/>
      <c r="F45" s="130"/>
      <c r="G45" s="130">
        <v>1</v>
      </c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>
        <f t="shared" si="2"/>
        <v>1</v>
      </c>
      <c r="AC45" s="130">
        <f t="shared" si="1"/>
        <v>0</v>
      </c>
    </row>
    <row r="46" spans="1:29">
      <c r="A46" s="130" t="s">
        <v>113</v>
      </c>
      <c r="B46" s="130" t="s">
        <v>293</v>
      </c>
      <c r="C46" s="130"/>
      <c r="D46" s="130"/>
      <c r="E46" s="130"/>
      <c r="F46" s="130"/>
      <c r="G46" s="130">
        <v>1</v>
      </c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>
        <f t="shared" si="2"/>
        <v>1</v>
      </c>
      <c r="AC46" s="130">
        <f t="shared" si="1"/>
        <v>0</v>
      </c>
    </row>
    <row r="47" spans="1:29">
      <c r="A47" s="130" t="s">
        <v>115</v>
      </c>
      <c r="B47" s="130" t="s">
        <v>177</v>
      </c>
      <c r="C47" s="130"/>
      <c r="D47" s="130"/>
      <c r="E47" s="130"/>
      <c r="F47" s="130"/>
      <c r="G47" s="130">
        <v>1</v>
      </c>
      <c r="H47" s="130">
        <v>1</v>
      </c>
      <c r="I47" s="130">
        <v>2</v>
      </c>
      <c r="J47" s="130">
        <v>2</v>
      </c>
      <c r="K47" s="130">
        <v>2</v>
      </c>
      <c r="L47" s="130">
        <v>2</v>
      </c>
      <c r="M47" s="130">
        <v>2</v>
      </c>
      <c r="N47" s="130">
        <v>2</v>
      </c>
      <c r="O47" s="130">
        <v>2</v>
      </c>
      <c r="P47" s="130">
        <v>2</v>
      </c>
      <c r="Q47" s="130">
        <v>2</v>
      </c>
      <c r="R47" s="130">
        <v>2</v>
      </c>
      <c r="S47" s="130">
        <v>2</v>
      </c>
      <c r="T47" s="130">
        <v>2</v>
      </c>
      <c r="U47" s="130">
        <v>2</v>
      </c>
      <c r="V47" s="130">
        <v>2</v>
      </c>
      <c r="W47" s="130">
        <v>2</v>
      </c>
      <c r="X47" s="130">
        <v>2</v>
      </c>
      <c r="Y47" s="130">
        <v>2</v>
      </c>
      <c r="Z47" s="130"/>
      <c r="AA47" s="130"/>
      <c r="AB47" s="130">
        <f t="shared" si="2"/>
        <v>36</v>
      </c>
      <c r="AC47" s="130">
        <f t="shared" si="1"/>
        <v>0</v>
      </c>
    </row>
    <row r="48" spans="1:29">
      <c r="A48" s="130" t="s">
        <v>117</v>
      </c>
      <c r="B48" s="130" t="s">
        <v>335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>
        <f t="shared" si="2"/>
        <v>0</v>
      </c>
      <c r="AC48" s="130">
        <f t="shared" si="1"/>
        <v>0</v>
      </c>
    </row>
    <row r="49" spans="1:29">
      <c r="A49" s="130" t="s">
        <v>119</v>
      </c>
      <c r="B49" s="130" t="s">
        <v>295</v>
      </c>
      <c r="C49" s="130"/>
      <c r="D49" s="130"/>
      <c r="E49" s="130"/>
      <c r="F49" s="130"/>
      <c r="G49" s="130">
        <v>1</v>
      </c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>
        <f t="shared" si="2"/>
        <v>1</v>
      </c>
      <c r="AC49" s="130">
        <f t="shared" si="1"/>
        <v>0</v>
      </c>
    </row>
    <row r="50" spans="1:29">
      <c r="A50" s="130" t="s">
        <v>121</v>
      </c>
      <c r="B50" s="130" t="s">
        <v>271</v>
      </c>
      <c r="C50" s="130"/>
      <c r="D50" s="130"/>
      <c r="E50" s="130"/>
      <c r="F50" s="130"/>
      <c r="G50" s="130">
        <v>1</v>
      </c>
      <c r="H50" s="130">
        <v>1</v>
      </c>
      <c r="I50" s="130">
        <v>1</v>
      </c>
      <c r="J50" s="130">
        <v>1</v>
      </c>
      <c r="K50" s="130">
        <v>1</v>
      </c>
      <c r="L50" s="130">
        <v>1</v>
      </c>
      <c r="M50" s="130">
        <v>1</v>
      </c>
      <c r="N50" s="130">
        <v>1</v>
      </c>
      <c r="O50" s="130">
        <v>1</v>
      </c>
      <c r="P50" s="130">
        <v>1</v>
      </c>
      <c r="Q50" s="130">
        <v>1</v>
      </c>
      <c r="R50" s="130">
        <v>1</v>
      </c>
      <c r="S50" s="130">
        <v>1</v>
      </c>
      <c r="T50" s="130">
        <v>1</v>
      </c>
      <c r="U50" s="130">
        <v>1</v>
      </c>
      <c r="V50" s="130">
        <v>1</v>
      </c>
      <c r="W50" s="130">
        <v>1</v>
      </c>
      <c r="X50" s="130">
        <v>1</v>
      </c>
      <c r="Y50" s="130">
        <v>1</v>
      </c>
      <c r="Z50" s="130">
        <v>1</v>
      </c>
      <c r="AA50" s="130"/>
      <c r="AB50" s="130">
        <f t="shared" si="2"/>
        <v>20</v>
      </c>
      <c r="AC50" s="130">
        <f t="shared" si="1"/>
        <v>0</v>
      </c>
    </row>
    <row r="51" spans="1:29">
      <c r="A51" s="130" t="s">
        <v>123</v>
      </c>
      <c r="B51" s="131" t="s">
        <v>336</v>
      </c>
      <c r="C51" s="131"/>
      <c r="D51" s="131"/>
      <c r="E51" s="131"/>
      <c r="F51" s="131"/>
      <c r="G51" s="131">
        <v>1</v>
      </c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>
        <f t="shared" si="2"/>
        <v>1</v>
      </c>
      <c r="AC51" s="131">
        <f t="shared" si="1"/>
        <v>0</v>
      </c>
    </row>
    <row r="52" spans="1:30">
      <c r="A52" s="130" t="s">
        <v>125</v>
      </c>
      <c r="B52" s="130" t="s">
        <v>337</v>
      </c>
      <c r="C52" s="130"/>
      <c r="D52" s="130"/>
      <c r="E52" s="130"/>
      <c r="F52" s="130"/>
      <c r="G52" s="130">
        <v>1</v>
      </c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>
        <f t="shared" si="2"/>
        <v>1</v>
      </c>
      <c r="AC52" s="130">
        <f t="shared" si="1"/>
        <v>0</v>
      </c>
      <c r="AD52" s="130"/>
    </row>
    <row r="53" spans="1:30">
      <c r="A53" s="130" t="s">
        <v>127</v>
      </c>
      <c r="B53" s="130" t="s">
        <v>145</v>
      </c>
      <c r="C53" s="130"/>
      <c r="D53" s="130"/>
      <c r="E53" s="130"/>
      <c r="F53" s="130"/>
      <c r="G53" s="130"/>
      <c r="H53" s="130">
        <v>4</v>
      </c>
      <c r="I53" s="130">
        <v>4</v>
      </c>
      <c r="J53" s="130">
        <v>4</v>
      </c>
      <c r="K53" s="130">
        <v>4</v>
      </c>
      <c r="L53" s="130">
        <v>4</v>
      </c>
      <c r="M53" s="130">
        <v>4</v>
      </c>
      <c r="N53" s="130">
        <v>4</v>
      </c>
      <c r="O53" s="130">
        <v>4</v>
      </c>
      <c r="P53" s="130">
        <v>4</v>
      </c>
      <c r="Q53" s="130">
        <v>4</v>
      </c>
      <c r="R53" s="130">
        <v>4</v>
      </c>
      <c r="S53" s="130">
        <v>4</v>
      </c>
      <c r="T53" s="130">
        <v>4</v>
      </c>
      <c r="U53" s="130">
        <v>4</v>
      </c>
      <c r="V53" s="130">
        <v>4</v>
      </c>
      <c r="W53" s="130">
        <v>4</v>
      </c>
      <c r="X53" s="130">
        <v>4</v>
      </c>
      <c r="Y53" s="130">
        <v>4</v>
      </c>
      <c r="Z53" s="130">
        <v>4</v>
      </c>
      <c r="AA53" s="130"/>
      <c r="AB53" s="130">
        <f t="shared" ref="AB53:AB72" si="3">SUM(E53:AA53)</f>
        <v>76</v>
      </c>
      <c r="AC53" s="130">
        <f t="shared" ref="AC53:AC73" si="4">C53*D53*AB53/1000000</f>
        <v>0</v>
      </c>
      <c r="AD53" s="130"/>
    </row>
    <row r="54" spans="1:30">
      <c r="A54" s="130" t="s">
        <v>129</v>
      </c>
      <c r="B54" s="130" t="s">
        <v>147</v>
      </c>
      <c r="C54" s="130"/>
      <c r="D54" s="130"/>
      <c r="E54" s="130"/>
      <c r="F54" s="130"/>
      <c r="G54" s="130"/>
      <c r="H54" s="130">
        <v>3</v>
      </c>
      <c r="I54" s="130">
        <v>3</v>
      </c>
      <c r="J54" s="130">
        <v>3</v>
      </c>
      <c r="K54" s="130">
        <v>3</v>
      </c>
      <c r="L54" s="130">
        <v>3</v>
      </c>
      <c r="M54" s="130">
        <v>3</v>
      </c>
      <c r="N54" s="130">
        <v>3</v>
      </c>
      <c r="O54" s="130">
        <v>3</v>
      </c>
      <c r="P54" s="130">
        <v>3</v>
      </c>
      <c r="Q54" s="130">
        <v>3</v>
      </c>
      <c r="R54" s="130">
        <v>3</v>
      </c>
      <c r="S54" s="130">
        <v>3</v>
      </c>
      <c r="T54" s="130">
        <v>3</v>
      </c>
      <c r="U54" s="130">
        <v>3</v>
      </c>
      <c r="V54" s="130">
        <v>3</v>
      </c>
      <c r="W54" s="130">
        <v>3</v>
      </c>
      <c r="X54" s="130">
        <v>3</v>
      </c>
      <c r="Y54" s="130">
        <v>3</v>
      </c>
      <c r="Z54" s="130">
        <v>3</v>
      </c>
      <c r="AA54" s="130"/>
      <c r="AB54" s="130">
        <f t="shared" si="3"/>
        <v>57</v>
      </c>
      <c r="AC54" s="130">
        <f t="shared" si="4"/>
        <v>0</v>
      </c>
      <c r="AD54" s="130"/>
    </row>
    <row r="55" spans="1:30">
      <c r="A55" s="130" t="s">
        <v>131</v>
      </c>
      <c r="B55" s="130" t="s">
        <v>153</v>
      </c>
      <c r="C55" s="130"/>
      <c r="D55" s="130"/>
      <c r="E55" s="130"/>
      <c r="F55" s="130"/>
      <c r="G55" s="130">
        <v>1</v>
      </c>
      <c r="H55" s="130">
        <v>4</v>
      </c>
      <c r="I55" s="130">
        <v>4</v>
      </c>
      <c r="J55" s="130">
        <v>4</v>
      </c>
      <c r="K55" s="130">
        <v>4</v>
      </c>
      <c r="L55" s="130">
        <v>4</v>
      </c>
      <c r="M55" s="130">
        <v>4</v>
      </c>
      <c r="N55" s="130">
        <v>4</v>
      </c>
      <c r="O55" s="130">
        <v>4</v>
      </c>
      <c r="P55" s="130">
        <v>4</v>
      </c>
      <c r="Q55" s="130">
        <v>4</v>
      </c>
      <c r="R55" s="130">
        <v>4</v>
      </c>
      <c r="S55" s="130">
        <v>4</v>
      </c>
      <c r="T55" s="130">
        <v>4</v>
      </c>
      <c r="U55" s="130">
        <v>4</v>
      </c>
      <c r="V55" s="130">
        <v>4</v>
      </c>
      <c r="W55" s="130">
        <v>4</v>
      </c>
      <c r="X55" s="130">
        <v>4</v>
      </c>
      <c r="Y55" s="130">
        <v>4</v>
      </c>
      <c r="Z55" s="130">
        <v>4</v>
      </c>
      <c r="AA55" s="130"/>
      <c r="AB55" s="130">
        <f t="shared" si="3"/>
        <v>77</v>
      </c>
      <c r="AC55" s="130">
        <f t="shared" si="4"/>
        <v>0</v>
      </c>
      <c r="AD55" s="130"/>
    </row>
    <row r="56" spans="1:30">
      <c r="A56" s="130" t="s">
        <v>133</v>
      </c>
      <c r="B56" s="130" t="s">
        <v>159</v>
      </c>
      <c r="C56" s="130"/>
      <c r="D56" s="130"/>
      <c r="E56" s="130"/>
      <c r="F56" s="130"/>
      <c r="G56" s="130"/>
      <c r="H56" s="130">
        <v>1</v>
      </c>
      <c r="I56" s="130">
        <v>1</v>
      </c>
      <c r="J56" s="130">
        <v>1</v>
      </c>
      <c r="K56" s="130">
        <v>1</v>
      </c>
      <c r="L56" s="130">
        <v>1</v>
      </c>
      <c r="M56" s="130">
        <v>1</v>
      </c>
      <c r="N56" s="130">
        <v>1</v>
      </c>
      <c r="O56" s="130">
        <v>1</v>
      </c>
      <c r="P56" s="130">
        <v>1</v>
      </c>
      <c r="Q56" s="130">
        <v>1</v>
      </c>
      <c r="R56" s="130">
        <v>1</v>
      </c>
      <c r="S56" s="130">
        <v>1</v>
      </c>
      <c r="T56" s="130">
        <v>1</v>
      </c>
      <c r="U56" s="130">
        <v>1</v>
      </c>
      <c r="V56" s="130">
        <v>1</v>
      </c>
      <c r="W56" s="130">
        <v>1</v>
      </c>
      <c r="X56" s="130">
        <v>1</v>
      </c>
      <c r="Y56" s="130">
        <v>1</v>
      </c>
      <c r="Z56" s="130">
        <v>1</v>
      </c>
      <c r="AA56" s="130"/>
      <c r="AB56" s="130">
        <f t="shared" si="3"/>
        <v>19</v>
      </c>
      <c r="AC56" s="130">
        <f t="shared" si="4"/>
        <v>0</v>
      </c>
      <c r="AD56" s="130"/>
    </row>
    <row r="57" spans="1:30">
      <c r="A57" s="130" t="s">
        <v>135</v>
      </c>
      <c r="B57" s="130" t="s">
        <v>300</v>
      </c>
      <c r="C57" s="130"/>
      <c r="D57" s="130"/>
      <c r="E57" s="130"/>
      <c r="F57" s="130"/>
      <c r="G57" s="130"/>
      <c r="H57" s="130">
        <v>2</v>
      </c>
      <c r="I57" s="130">
        <v>2</v>
      </c>
      <c r="J57" s="130">
        <v>2</v>
      </c>
      <c r="K57" s="130">
        <v>2</v>
      </c>
      <c r="L57" s="130">
        <v>2</v>
      </c>
      <c r="M57" s="130">
        <v>2</v>
      </c>
      <c r="N57" s="130">
        <v>2</v>
      </c>
      <c r="O57" s="130">
        <v>2</v>
      </c>
      <c r="P57" s="130">
        <v>2</v>
      </c>
      <c r="Q57" s="130">
        <v>2</v>
      </c>
      <c r="R57" s="130">
        <v>2</v>
      </c>
      <c r="S57" s="130">
        <v>2</v>
      </c>
      <c r="T57" s="130">
        <v>2</v>
      </c>
      <c r="U57" s="130">
        <v>2</v>
      </c>
      <c r="V57" s="130">
        <v>2</v>
      </c>
      <c r="W57" s="130">
        <v>2</v>
      </c>
      <c r="X57" s="130">
        <v>2</v>
      </c>
      <c r="Y57" s="130">
        <v>2</v>
      </c>
      <c r="Z57" s="130">
        <v>2</v>
      </c>
      <c r="AA57" s="130"/>
      <c r="AB57" s="130">
        <f t="shared" si="3"/>
        <v>38</v>
      </c>
      <c r="AC57" s="130">
        <f t="shared" si="4"/>
        <v>0</v>
      </c>
      <c r="AD57" s="130"/>
    </row>
    <row r="58" spans="1:30">
      <c r="A58" s="130" t="s">
        <v>137</v>
      </c>
      <c r="B58" s="130" t="s">
        <v>302</v>
      </c>
      <c r="C58" s="130"/>
      <c r="D58" s="130"/>
      <c r="E58" s="130"/>
      <c r="F58" s="130"/>
      <c r="G58" s="130"/>
      <c r="H58" s="130"/>
      <c r="I58" s="130">
        <v>1</v>
      </c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>
        <v>2</v>
      </c>
      <c r="Z58" s="130"/>
      <c r="AA58" s="130"/>
      <c r="AB58" s="130">
        <f t="shared" si="3"/>
        <v>3</v>
      </c>
      <c r="AC58" s="130">
        <f t="shared" si="4"/>
        <v>0</v>
      </c>
      <c r="AD58" s="130"/>
    </row>
    <row r="59" spans="1:30">
      <c r="A59" s="130" t="s">
        <v>138</v>
      </c>
      <c r="B59" s="130" t="s">
        <v>143</v>
      </c>
      <c r="C59" s="130"/>
      <c r="D59" s="130"/>
      <c r="E59" s="130"/>
      <c r="F59" s="130"/>
      <c r="G59" s="130"/>
      <c r="H59" s="130">
        <v>2</v>
      </c>
      <c r="I59" s="130">
        <v>2</v>
      </c>
      <c r="J59" s="130">
        <v>2</v>
      </c>
      <c r="K59" s="130">
        <v>2</v>
      </c>
      <c r="L59" s="130">
        <v>2</v>
      </c>
      <c r="M59" s="130">
        <v>2</v>
      </c>
      <c r="N59" s="130">
        <v>2</v>
      </c>
      <c r="O59" s="130">
        <v>2</v>
      </c>
      <c r="P59" s="130">
        <v>2</v>
      </c>
      <c r="Q59" s="130">
        <v>2</v>
      </c>
      <c r="R59" s="130">
        <v>2</v>
      </c>
      <c r="S59" s="130">
        <v>2</v>
      </c>
      <c r="T59" s="130">
        <v>2</v>
      </c>
      <c r="U59" s="130">
        <v>2</v>
      </c>
      <c r="V59" s="130">
        <v>2</v>
      </c>
      <c r="W59" s="130">
        <v>2</v>
      </c>
      <c r="X59" s="130">
        <v>2</v>
      </c>
      <c r="Y59" s="130">
        <v>2</v>
      </c>
      <c r="Z59" s="130">
        <v>2</v>
      </c>
      <c r="AA59" s="130"/>
      <c r="AB59" s="130">
        <f t="shared" si="3"/>
        <v>38</v>
      </c>
      <c r="AC59" s="130">
        <f t="shared" si="4"/>
        <v>0</v>
      </c>
      <c r="AD59" s="130"/>
    </row>
    <row r="60" spans="1:30">
      <c r="A60" s="130" t="s">
        <v>140</v>
      </c>
      <c r="B60" s="130" t="s">
        <v>141</v>
      </c>
      <c r="C60" s="130"/>
      <c r="D60" s="130"/>
      <c r="E60" s="130"/>
      <c r="F60" s="130"/>
      <c r="G60" s="130"/>
      <c r="H60" s="130">
        <v>2</v>
      </c>
      <c r="I60" s="130">
        <v>2</v>
      </c>
      <c r="J60" s="130">
        <v>2</v>
      </c>
      <c r="K60" s="130">
        <v>2</v>
      </c>
      <c r="L60" s="130">
        <v>2</v>
      </c>
      <c r="M60" s="130">
        <v>2</v>
      </c>
      <c r="N60" s="130">
        <v>2</v>
      </c>
      <c r="O60" s="130">
        <v>2</v>
      </c>
      <c r="P60" s="130">
        <v>2</v>
      </c>
      <c r="Q60" s="130">
        <v>2</v>
      </c>
      <c r="R60" s="130">
        <v>2</v>
      </c>
      <c r="S60" s="130">
        <v>2</v>
      </c>
      <c r="T60" s="130">
        <v>2</v>
      </c>
      <c r="U60" s="130">
        <v>2</v>
      </c>
      <c r="V60" s="130">
        <v>2</v>
      </c>
      <c r="W60" s="130">
        <v>2</v>
      </c>
      <c r="X60" s="130">
        <v>2</v>
      </c>
      <c r="Y60" s="130">
        <v>2</v>
      </c>
      <c r="Z60" s="130">
        <v>2</v>
      </c>
      <c r="AA60" s="130"/>
      <c r="AB60" s="130">
        <f t="shared" si="3"/>
        <v>38</v>
      </c>
      <c r="AC60" s="130">
        <f t="shared" si="4"/>
        <v>0</v>
      </c>
      <c r="AD60" s="130"/>
    </row>
    <row r="61" spans="1:30">
      <c r="A61" s="130" t="s">
        <v>142</v>
      </c>
      <c r="B61" s="130" t="s">
        <v>179</v>
      </c>
      <c r="C61" s="130"/>
      <c r="D61" s="130"/>
      <c r="E61" s="130"/>
      <c r="F61" s="130"/>
      <c r="G61" s="130"/>
      <c r="H61" s="130">
        <v>1</v>
      </c>
      <c r="I61" s="130">
        <v>1</v>
      </c>
      <c r="J61" s="130">
        <v>2</v>
      </c>
      <c r="K61" s="130">
        <v>2</v>
      </c>
      <c r="L61" s="130">
        <v>2</v>
      </c>
      <c r="M61" s="130">
        <v>2</v>
      </c>
      <c r="N61" s="130">
        <v>2</v>
      </c>
      <c r="O61" s="130">
        <v>2</v>
      </c>
      <c r="P61" s="130">
        <v>2</v>
      </c>
      <c r="Q61" s="130">
        <v>2</v>
      </c>
      <c r="R61" s="130">
        <v>2</v>
      </c>
      <c r="S61" s="130">
        <v>2</v>
      </c>
      <c r="T61" s="130">
        <v>2</v>
      </c>
      <c r="U61" s="130">
        <v>2</v>
      </c>
      <c r="V61" s="130">
        <v>2</v>
      </c>
      <c r="W61" s="130">
        <v>2</v>
      </c>
      <c r="X61" s="130">
        <v>2</v>
      </c>
      <c r="Y61" s="130">
        <v>2</v>
      </c>
      <c r="Z61" s="130"/>
      <c r="AA61" s="130"/>
      <c r="AB61" s="130">
        <f t="shared" si="3"/>
        <v>34</v>
      </c>
      <c r="AC61" s="130">
        <f t="shared" si="4"/>
        <v>0</v>
      </c>
      <c r="AD61" s="130"/>
    </row>
    <row r="62" spans="1:30">
      <c r="A62" s="130" t="s">
        <v>144</v>
      </c>
      <c r="B62" s="130" t="s">
        <v>169</v>
      </c>
      <c r="C62" s="130"/>
      <c r="D62" s="130"/>
      <c r="E62" s="130"/>
      <c r="F62" s="130"/>
      <c r="G62" s="130"/>
      <c r="H62" s="130">
        <v>2</v>
      </c>
      <c r="I62" s="130">
        <v>2</v>
      </c>
      <c r="J62" s="130">
        <v>2</v>
      </c>
      <c r="K62" s="130">
        <v>2</v>
      </c>
      <c r="L62" s="130">
        <v>2</v>
      </c>
      <c r="M62" s="130">
        <v>2</v>
      </c>
      <c r="N62" s="130">
        <v>2</v>
      </c>
      <c r="O62" s="130">
        <v>2</v>
      </c>
      <c r="P62" s="130">
        <v>2</v>
      </c>
      <c r="Q62" s="130">
        <v>2</v>
      </c>
      <c r="R62" s="130">
        <v>2</v>
      </c>
      <c r="S62" s="130">
        <v>2</v>
      </c>
      <c r="T62" s="130">
        <v>2</v>
      </c>
      <c r="U62" s="130">
        <v>2</v>
      </c>
      <c r="V62" s="130">
        <v>2</v>
      </c>
      <c r="W62" s="130">
        <v>2</v>
      </c>
      <c r="X62" s="130">
        <v>2</v>
      </c>
      <c r="Y62" s="130">
        <v>2</v>
      </c>
      <c r="Z62" s="130">
        <v>2</v>
      </c>
      <c r="AA62" s="130"/>
      <c r="AB62" s="130">
        <f t="shared" si="3"/>
        <v>38</v>
      </c>
      <c r="AC62" s="130">
        <f t="shared" si="4"/>
        <v>0</v>
      </c>
      <c r="AD62" s="130"/>
    </row>
    <row r="63" spans="1:30">
      <c r="A63" s="130" t="s">
        <v>146</v>
      </c>
      <c r="B63" s="130" t="s">
        <v>161</v>
      </c>
      <c r="C63" s="130"/>
      <c r="D63" s="130"/>
      <c r="E63" s="130"/>
      <c r="F63" s="130"/>
      <c r="G63" s="130"/>
      <c r="H63" s="130">
        <v>2</v>
      </c>
      <c r="I63" s="130">
        <v>2</v>
      </c>
      <c r="J63" s="130">
        <v>2</v>
      </c>
      <c r="K63" s="130">
        <v>2</v>
      </c>
      <c r="L63" s="130">
        <v>2</v>
      </c>
      <c r="M63" s="130">
        <v>2</v>
      </c>
      <c r="N63" s="130">
        <v>2</v>
      </c>
      <c r="O63" s="130">
        <v>2</v>
      </c>
      <c r="P63" s="130">
        <v>2</v>
      </c>
      <c r="Q63" s="130">
        <v>2</v>
      </c>
      <c r="R63" s="130">
        <v>2</v>
      </c>
      <c r="S63" s="130">
        <v>2</v>
      </c>
      <c r="T63" s="130">
        <v>2</v>
      </c>
      <c r="U63" s="130">
        <v>2</v>
      </c>
      <c r="V63" s="130">
        <v>2</v>
      </c>
      <c r="W63" s="130">
        <v>2</v>
      </c>
      <c r="X63" s="130">
        <v>2</v>
      </c>
      <c r="Y63" s="130">
        <v>2</v>
      </c>
      <c r="Z63" s="130"/>
      <c r="AA63" s="130"/>
      <c r="AB63" s="130">
        <f t="shared" si="3"/>
        <v>36</v>
      </c>
      <c r="AC63" s="130">
        <f t="shared" si="4"/>
        <v>0</v>
      </c>
      <c r="AD63" s="130"/>
    </row>
    <row r="64" spans="1:30">
      <c r="A64" s="130" t="s">
        <v>148</v>
      </c>
      <c r="B64" s="130" t="s">
        <v>338</v>
      </c>
      <c r="C64" s="130"/>
      <c r="D64" s="130"/>
      <c r="E64" s="130"/>
      <c r="F64" s="130"/>
      <c r="G64" s="130"/>
      <c r="H64" s="130">
        <v>1</v>
      </c>
      <c r="I64" s="130">
        <v>1</v>
      </c>
      <c r="J64" s="130">
        <v>1</v>
      </c>
      <c r="K64" s="130">
        <v>1</v>
      </c>
      <c r="L64" s="130">
        <v>1</v>
      </c>
      <c r="M64" s="130">
        <v>1</v>
      </c>
      <c r="N64" s="130">
        <v>1</v>
      </c>
      <c r="O64" s="130">
        <v>1</v>
      </c>
      <c r="P64" s="130">
        <v>1</v>
      </c>
      <c r="Q64" s="130">
        <v>1</v>
      </c>
      <c r="R64" s="130">
        <v>1</v>
      </c>
      <c r="S64" s="130">
        <v>1</v>
      </c>
      <c r="T64" s="130">
        <v>1</v>
      </c>
      <c r="U64" s="130">
        <v>1</v>
      </c>
      <c r="V64" s="130">
        <v>1</v>
      </c>
      <c r="W64" s="130">
        <v>1</v>
      </c>
      <c r="X64" s="130">
        <v>1</v>
      </c>
      <c r="Y64" s="130">
        <v>1</v>
      </c>
      <c r="Z64" s="130">
        <v>1</v>
      </c>
      <c r="AA64" s="130">
        <v>1</v>
      </c>
      <c r="AB64" s="130">
        <f t="shared" si="3"/>
        <v>20</v>
      </c>
      <c r="AC64" s="130">
        <f t="shared" si="4"/>
        <v>0</v>
      </c>
      <c r="AD64" s="130"/>
    </row>
    <row r="65" spans="1:30">
      <c r="A65" s="130" t="s">
        <v>150</v>
      </c>
      <c r="B65" s="130" t="s">
        <v>301</v>
      </c>
      <c r="C65" s="130"/>
      <c r="D65" s="130"/>
      <c r="E65" s="130"/>
      <c r="F65" s="130"/>
      <c r="G65" s="130"/>
      <c r="H65" s="130">
        <v>1</v>
      </c>
      <c r="I65" s="130">
        <v>1</v>
      </c>
      <c r="J65" s="130">
        <v>1</v>
      </c>
      <c r="K65" s="130">
        <v>1</v>
      </c>
      <c r="L65" s="130">
        <v>1</v>
      </c>
      <c r="M65" s="130">
        <v>1</v>
      </c>
      <c r="N65" s="130">
        <v>1</v>
      </c>
      <c r="O65" s="130">
        <v>1</v>
      </c>
      <c r="P65" s="130">
        <v>1</v>
      </c>
      <c r="Q65" s="130">
        <v>1</v>
      </c>
      <c r="R65" s="130">
        <v>1</v>
      </c>
      <c r="S65" s="130">
        <v>1</v>
      </c>
      <c r="T65" s="130">
        <v>1</v>
      </c>
      <c r="U65" s="130">
        <v>1</v>
      </c>
      <c r="V65" s="130">
        <v>1</v>
      </c>
      <c r="W65" s="130">
        <v>1</v>
      </c>
      <c r="X65" s="130">
        <v>1</v>
      </c>
      <c r="Y65" s="130">
        <v>1</v>
      </c>
      <c r="Z65" s="130">
        <v>1</v>
      </c>
      <c r="AA65" s="130">
        <v>1</v>
      </c>
      <c r="AB65" s="130">
        <f t="shared" si="3"/>
        <v>20</v>
      </c>
      <c r="AC65" s="130">
        <f t="shared" si="4"/>
        <v>0</v>
      </c>
      <c r="AD65" s="130"/>
    </row>
    <row r="66" spans="1:30">
      <c r="A66" s="130" t="s">
        <v>152</v>
      </c>
      <c r="B66" s="130" t="s">
        <v>339</v>
      </c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>
        <v>2</v>
      </c>
      <c r="Y66" s="130"/>
      <c r="Z66" s="130"/>
      <c r="AA66" s="130"/>
      <c r="AB66" s="130">
        <f t="shared" si="3"/>
        <v>2</v>
      </c>
      <c r="AC66" s="130">
        <f t="shared" si="4"/>
        <v>0</v>
      </c>
      <c r="AD66" s="130"/>
    </row>
    <row r="67" spans="1:30">
      <c r="A67" s="130" t="s">
        <v>154</v>
      </c>
      <c r="B67" s="130" t="s">
        <v>175</v>
      </c>
      <c r="C67" s="130"/>
      <c r="D67" s="130"/>
      <c r="E67" s="130"/>
      <c r="F67" s="130"/>
      <c r="G67" s="130"/>
      <c r="H67" s="130">
        <v>1</v>
      </c>
      <c r="I67" s="130">
        <v>1</v>
      </c>
      <c r="J67" s="130">
        <v>1</v>
      </c>
      <c r="K67" s="130">
        <v>1</v>
      </c>
      <c r="L67" s="130">
        <v>1</v>
      </c>
      <c r="M67" s="130">
        <v>1</v>
      </c>
      <c r="N67" s="130">
        <v>1</v>
      </c>
      <c r="O67" s="130">
        <v>1</v>
      </c>
      <c r="P67" s="130">
        <v>1</v>
      </c>
      <c r="Q67" s="130">
        <v>1</v>
      </c>
      <c r="R67" s="130">
        <v>1</v>
      </c>
      <c r="S67" s="130">
        <v>1</v>
      </c>
      <c r="T67" s="130">
        <v>1</v>
      </c>
      <c r="U67" s="130">
        <v>1</v>
      </c>
      <c r="V67" s="130">
        <v>1</v>
      </c>
      <c r="W67" s="130">
        <v>1</v>
      </c>
      <c r="X67" s="130">
        <v>1</v>
      </c>
      <c r="Y67" s="130">
        <v>1</v>
      </c>
      <c r="Z67" s="130">
        <v>1</v>
      </c>
      <c r="AA67" s="130"/>
      <c r="AB67" s="130">
        <f t="shared" si="3"/>
        <v>19</v>
      </c>
      <c r="AC67" s="130">
        <f t="shared" si="4"/>
        <v>0</v>
      </c>
      <c r="AD67" s="130"/>
    </row>
    <row r="68" spans="1:30">
      <c r="A68" s="130" t="s">
        <v>156</v>
      </c>
      <c r="B68" s="130" t="s">
        <v>340</v>
      </c>
      <c r="C68" s="130"/>
      <c r="D68" s="130"/>
      <c r="E68" s="130"/>
      <c r="F68" s="130"/>
      <c r="G68" s="130"/>
      <c r="H68" s="130">
        <v>1</v>
      </c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>
        <v>2</v>
      </c>
      <c r="AA68" s="130"/>
      <c r="AB68" s="130">
        <f t="shared" si="3"/>
        <v>3</v>
      </c>
      <c r="AC68" s="130">
        <f t="shared" si="4"/>
        <v>0</v>
      </c>
      <c r="AD68" s="130"/>
    </row>
    <row r="69" spans="1:30">
      <c r="A69" s="130" t="s">
        <v>158</v>
      </c>
      <c r="B69" s="130" t="s">
        <v>299</v>
      </c>
      <c r="C69" s="130"/>
      <c r="D69" s="130"/>
      <c r="E69" s="130"/>
      <c r="F69" s="130"/>
      <c r="G69" s="130"/>
      <c r="H69" s="130">
        <v>1</v>
      </c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>
        <f t="shared" si="3"/>
        <v>1</v>
      </c>
      <c r="AC69" s="130">
        <f t="shared" si="4"/>
        <v>0</v>
      </c>
      <c r="AD69" s="130"/>
    </row>
    <row r="70" spans="1:30">
      <c r="A70" s="130" t="s">
        <v>160</v>
      </c>
      <c r="B70" s="130" t="s">
        <v>341</v>
      </c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>
        <v>2</v>
      </c>
      <c r="Z70" s="130"/>
      <c r="AA70" s="130"/>
      <c r="AB70" s="130">
        <f t="shared" si="3"/>
        <v>2</v>
      </c>
      <c r="AC70" s="130">
        <f t="shared" si="4"/>
        <v>0</v>
      </c>
      <c r="AD70" s="130"/>
    </row>
    <row r="71" spans="1:30">
      <c r="A71" s="130" t="s">
        <v>162</v>
      </c>
      <c r="B71" s="130" t="s">
        <v>305</v>
      </c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>
        <v>2</v>
      </c>
      <c r="Z71" s="130"/>
      <c r="AA71" s="130"/>
      <c r="AB71" s="130">
        <f t="shared" si="3"/>
        <v>2</v>
      </c>
      <c r="AC71" s="130">
        <f t="shared" si="4"/>
        <v>0</v>
      </c>
      <c r="AD71" s="130"/>
    </row>
    <row r="72" spans="1:30">
      <c r="A72" s="130" t="s">
        <v>164</v>
      </c>
      <c r="B72" s="130" t="s">
        <v>191</v>
      </c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>
        <v>3</v>
      </c>
      <c r="AB72" s="130">
        <f t="shared" si="3"/>
        <v>3</v>
      </c>
      <c r="AC72" s="130">
        <f t="shared" si="4"/>
        <v>0</v>
      </c>
      <c r="AD72" s="130"/>
    </row>
    <row r="73" spans="1:29">
      <c r="A73" s="130"/>
      <c r="AB73" s="130"/>
      <c r="AC73" s="130">
        <f t="shared" si="4"/>
        <v>0</v>
      </c>
    </row>
    <row r="74" spans="1:1">
      <c r="A74" s="130"/>
    </row>
    <row r="75" spans="1:28">
      <c r="A75" s="130"/>
      <c r="AB75">
        <f>SUM(AB3:AB74)</f>
        <v>1003</v>
      </c>
    </row>
    <row r="76" spans="1:1">
      <c r="A76" s="130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ref="A2:AE78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H6" sqref="H6"/>
    </sheetView>
  </sheetViews>
  <sheetFormatPr defaultColWidth="9" defaultRowHeight="14.25" outlineLevelCol="6"/>
  <cols>
    <col min="1" max="1" width="21" style="73" customWidth="1"/>
    <col min="2" max="2" width="28.125" style="73" customWidth="1"/>
    <col min="3" max="3" width="13.625" style="73" customWidth="1"/>
    <col min="4" max="4" width="26.5" style="73" customWidth="1"/>
    <col min="5" max="5" width="17.125" style="73" hidden="1" customWidth="1"/>
    <col min="6" max="6" width="10.5" style="73" hidden="1" customWidth="1"/>
    <col min="7" max="7" width="24.375" style="73" customWidth="1"/>
    <col min="8" max="8" width="9" style="73"/>
    <col min="9" max="9" width="10.375" style="73"/>
    <col min="10" max="16384" width="9" style="73"/>
  </cols>
  <sheetData>
    <row r="1" ht="67" customHeight="1" spans="1:4">
      <c r="A1" s="112" t="s">
        <v>342</v>
      </c>
      <c r="B1" s="74"/>
      <c r="C1" s="74"/>
      <c r="D1" s="74"/>
    </row>
    <row r="2" ht="45" customHeight="1" spans="1:4">
      <c r="A2" s="113" t="s">
        <v>343</v>
      </c>
      <c r="B2" s="114" t="s">
        <v>344</v>
      </c>
      <c r="C2" s="115" t="s">
        <v>345</v>
      </c>
      <c r="D2" s="116" t="s">
        <v>346</v>
      </c>
    </row>
    <row r="3" ht="43" customHeight="1" spans="1:6">
      <c r="A3" s="117" t="s">
        <v>347</v>
      </c>
      <c r="B3" s="78" t="s">
        <v>348</v>
      </c>
      <c r="C3" s="77" t="s">
        <v>349</v>
      </c>
      <c r="D3" s="118" t="s">
        <v>350</v>
      </c>
      <c r="E3" s="47">
        <f>1471675.7+305937.46</f>
        <v>1777613.16</v>
      </c>
      <c r="F3" s="73">
        <f>E7-E3</f>
        <v>548710.06</v>
      </c>
    </row>
    <row r="4" ht="43" customHeight="1" spans="1:4">
      <c r="A4" s="117" t="s">
        <v>351</v>
      </c>
      <c r="B4" s="82" t="s">
        <v>352</v>
      </c>
      <c r="C4" s="82"/>
      <c r="D4" s="119"/>
    </row>
    <row r="5" ht="36" customHeight="1" spans="1:7">
      <c r="A5" s="117" t="s">
        <v>353</v>
      </c>
      <c r="B5" s="120" t="s">
        <v>354</v>
      </c>
      <c r="C5" s="78" t="s">
        <v>355</v>
      </c>
      <c r="D5" s="121">
        <f>'3工程结算汇总表'!E15</f>
        <v>668000</v>
      </c>
      <c r="E5" s="47">
        <f>604470.32+598480.54</f>
        <v>1202950.86</v>
      </c>
      <c r="G5"/>
    </row>
    <row r="6" ht="33" customHeight="1" spans="1:5">
      <c r="A6" s="117" t="s">
        <v>356</v>
      </c>
      <c r="B6" s="122" t="s">
        <v>357</v>
      </c>
      <c r="C6" s="122"/>
      <c r="D6" s="123"/>
      <c r="E6" s="47">
        <v>1123372.36</v>
      </c>
    </row>
    <row r="7" ht="37" customHeight="1" spans="1:5">
      <c r="A7" s="117" t="s">
        <v>358</v>
      </c>
      <c r="B7" s="122" t="s">
        <v>359</v>
      </c>
      <c r="C7" s="122"/>
      <c r="D7" s="123"/>
      <c r="E7" s="47">
        <f>SUM(E5:E6)</f>
        <v>2326323.22</v>
      </c>
    </row>
    <row r="8" ht="37" customHeight="1" spans="1:4">
      <c r="A8" s="117" t="s">
        <v>360</v>
      </c>
      <c r="B8" s="124" t="s">
        <v>361</v>
      </c>
      <c r="C8" s="122"/>
      <c r="D8" s="123"/>
    </row>
    <row r="9" ht="37" customHeight="1" spans="1:4">
      <c r="A9" s="117" t="s">
        <v>362</v>
      </c>
      <c r="B9" s="122" t="s">
        <v>357</v>
      </c>
      <c r="C9" s="122"/>
      <c r="D9" s="123"/>
    </row>
    <row r="10" ht="37" customHeight="1" spans="1:4">
      <c r="A10" s="117" t="s">
        <v>363</v>
      </c>
      <c r="B10" s="122" t="s">
        <v>357</v>
      </c>
      <c r="C10" s="122"/>
      <c r="D10" s="123"/>
    </row>
    <row r="11" ht="37" customHeight="1" spans="1:4">
      <c r="A11" s="117" t="s">
        <v>364</v>
      </c>
      <c r="B11" s="122" t="s">
        <v>357</v>
      </c>
      <c r="C11" s="122"/>
      <c r="D11" s="123"/>
    </row>
    <row r="12" ht="37" customHeight="1" spans="1:4">
      <c r="A12" s="117" t="s">
        <v>365</v>
      </c>
      <c r="B12" s="122" t="s">
        <v>357</v>
      </c>
      <c r="C12" s="122"/>
      <c r="D12" s="123"/>
    </row>
    <row r="13" ht="37" customHeight="1" spans="1:4">
      <c r="A13" s="117" t="s">
        <v>366</v>
      </c>
      <c r="B13" s="122" t="s">
        <v>357</v>
      </c>
      <c r="C13" s="122"/>
      <c r="D13" s="123"/>
    </row>
    <row r="14" ht="37" customHeight="1" spans="1:4">
      <c r="A14" s="125" t="s">
        <v>367</v>
      </c>
      <c r="B14" s="126" t="s">
        <v>357</v>
      </c>
      <c r="C14" s="126"/>
      <c r="D14" s="127"/>
    </row>
    <row r="15" ht="30" customHeight="1" spans="1:1">
      <c r="A15" s="128" t="s">
        <v>368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16" right="0" top="0.59" bottom="0.59" header="0.51" footer="0.51"/>
  <pageSetup paperSize="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workbookViewId="0">
      <selection activeCell="I17" sqref="I17"/>
    </sheetView>
  </sheetViews>
  <sheetFormatPr defaultColWidth="9" defaultRowHeight="14.25"/>
  <cols>
    <col min="1" max="1" width="4.875" style="1" customWidth="1"/>
    <col min="2" max="2" width="39.25" style="4" customWidth="1"/>
    <col min="3" max="3" width="9" style="1" customWidth="1"/>
    <col min="4" max="4" width="9.125" style="1" customWidth="1"/>
    <col min="5" max="5" width="11.25" style="1" customWidth="1"/>
    <col min="6" max="6" width="19" style="92" customWidth="1"/>
    <col min="7" max="7" width="9" style="4" customWidth="1"/>
    <col min="8" max="8" width="8.875" style="4" customWidth="1"/>
    <col min="9" max="12" width="9" style="4" customWidth="1"/>
    <col min="13" max="16384" width="9" style="73"/>
  </cols>
  <sheetData>
    <row r="1" ht="45" customHeight="1" spans="1:9">
      <c r="A1" s="93" t="s">
        <v>369</v>
      </c>
      <c r="B1" s="93"/>
      <c r="C1" s="93"/>
      <c r="D1" s="93"/>
      <c r="E1" s="93"/>
      <c r="F1" s="93"/>
      <c r="G1" s="94"/>
      <c r="H1" s="94"/>
      <c r="I1" s="94"/>
    </row>
    <row r="2" ht="31" customHeight="1" spans="1:6">
      <c r="A2" s="95" t="s">
        <v>1</v>
      </c>
      <c r="B2" s="96" t="s">
        <v>370</v>
      </c>
      <c r="C2" s="96" t="s">
        <v>371</v>
      </c>
      <c r="D2" s="96" t="s">
        <v>372</v>
      </c>
      <c r="E2" s="96" t="s">
        <v>373</v>
      </c>
      <c r="F2" s="97" t="s">
        <v>374</v>
      </c>
    </row>
    <row r="3" s="90" customFormat="1" ht="27" customHeight="1" spans="1:12">
      <c r="A3" s="98">
        <v>1</v>
      </c>
      <c r="B3" s="99" t="s">
        <v>375</v>
      </c>
      <c r="C3" s="100" t="s">
        <v>376</v>
      </c>
      <c r="D3" s="100" t="s">
        <v>377</v>
      </c>
      <c r="E3" s="100" t="s">
        <v>378</v>
      </c>
      <c r="F3" s="101"/>
      <c r="G3" s="102"/>
      <c r="H3" s="102" t="s">
        <v>379</v>
      </c>
      <c r="I3" s="102"/>
      <c r="J3" s="102"/>
      <c r="K3" s="102"/>
      <c r="L3" s="102"/>
    </row>
    <row r="4" s="90" customFormat="1" ht="27" customHeight="1" spans="1:12">
      <c r="A4" s="98">
        <v>2</v>
      </c>
      <c r="B4" s="99" t="s">
        <v>380</v>
      </c>
      <c r="C4" s="100" t="s">
        <v>376</v>
      </c>
      <c r="D4" s="100" t="s">
        <v>381</v>
      </c>
      <c r="E4" s="100" t="s">
        <v>378</v>
      </c>
      <c r="F4" s="101"/>
      <c r="G4" s="102"/>
      <c r="H4" s="102"/>
      <c r="I4" s="102"/>
      <c r="J4" s="102"/>
      <c r="K4" s="102"/>
      <c r="L4" s="102"/>
    </row>
    <row r="5" s="90" customFormat="1" ht="27" customHeight="1" spans="1:12">
      <c r="A5" s="98">
        <v>3</v>
      </c>
      <c r="B5" s="99" t="s">
        <v>382</v>
      </c>
      <c r="C5" s="100" t="s">
        <v>376</v>
      </c>
      <c r="D5" s="100" t="s">
        <v>383</v>
      </c>
      <c r="E5" s="100" t="s">
        <v>378</v>
      </c>
      <c r="F5" s="101"/>
      <c r="G5" s="102"/>
      <c r="H5" s="102" t="s">
        <v>384</v>
      </c>
      <c r="I5" s="102"/>
      <c r="J5" s="102"/>
      <c r="K5" s="102"/>
      <c r="L5" s="102"/>
    </row>
    <row r="6" ht="27" customHeight="1" spans="1:6">
      <c r="A6" s="98">
        <v>4</v>
      </c>
      <c r="B6" s="99" t="s">
        <v>385</v>
      </c>
      <c r="C6" s="100" t="s">
        <v>376</v>
      </c>
      <c r="D6" s="100" t="s">
        <v>386</v>
      </c>
      <c r="E6" s="100" t="s">
        <v>378</v>
      </c>
      <c r="F6" s="101"/>
    </row>
    <row r="7" ht="27" customHeight="1" spans="1:6">
      <c r="A7" s="98">
        <v>5</v>
      </c>
      <c r="B7" s="99" t="s">
        <v>387</v>
      </c>
      <c r="C7" s="100" t="s">
        <v>388</v>
      </c>
      <c r="D7" s="100" t="s">
        <v>389</v>
      </c>
      <c r="E7" s="100" t="s">
        <v>378</v>
      </c>
      <c r="F7" s="101"/>
    </row>
    <row r="8" ht="27" customHeight="1" spans="1:6">
      <c r="A8" s="98">
        <v>6</v>
      </c>
      <c r="B8" s="99" t="s">
        <v>390</v>
      </c>
      <c r="C8" s="100" t="s">
        <v>376</v>
      </c>
      <c r="D8" s="100" t="s">
        <v>391</v>
      </c>
      <c r="E8" s="100" t="s">
        <v>378</v>
      </c>
      <c r="F8" s="101"/>
    </row>
    <row r="9" ht="27" customHeight="1" spans="1:6">
      <c r="A9" s="98">
        <v>7</v>
      </c>
      <c r="B9" s="99" t="s">
        <v>392</v>
      </c>
      <c r="C9" s="100" t="s">
        <v>376</v>
      </c>
      <c r="D9" s="100" t="s">
        <v>393</v>
      </c>
      <c r="E9" s="100" t="s">
        <v>378</v>
      </c>
      <c r="F9" s="101"/>
    </row>
    <row r="10" ht="27" customHeight="1" spans="1:6">
      <c r="A10" s="98">
        <v>8</v>
      </c>
      <c r="B10" s="99" t="s">
        <v>394</v>
      </c>
      <c r="C10" s="100" t="s">
        <v>376</v>
      </c>
      <c r="D10" s="100" t="s">
        <v>395</v>
      </c>
      <c r="E10" s="100" t="s">
        <v>378</v>
      </c>
      <c r="F10" s="101"/>
    </row>
    <row r="11" ht="27" customHeight="1" spans="1:6">
      <c r="A11" s="98">
        <v>9</v>
      </c>
      <c r="B11" s="99" t="s">
        <v>396</v>
      </c>
      <c r="C11" s="100" t="s">
        <v>376</v>
      </c>
      <c r="D11" s="100" t="s">
        <v>397</v>
      </c>
      <c r="E11" s="100" t="s">
        <v>378</v>
      </c>
      <c r="F11" s="101"/>
    </row>
    <row r="12" ht="27" customHeight="1" spans="1:6">
      <c r="A12" s="98">
        <v>10</v>
      </c>
      <c r="B12" s="99" t="s">
        <v>398</v>
      </c>
      <c r="C12" s="100" t="s">
        <v>376</v>
      </c>
      <c r="D12" s="100" t="s">
        <v>399</v>
      </c>
      <c r="E12" s="100" t="s">
        <v>378</v>
      </c>
      <c r="F12" s="101"/>
    </row>
    <row r="13" ht="87" customHeight="1" spans="1:6">
      <c r="A13" s="98">
        <v>11</v>
      </c>
      <c r="B13" s="99" t="s">
        <v>400</v>
      </c>
      <c r="C13" s="100" t="s">
        <v>388</v>
      </c>
      <c r="D13" s="100" t="s">
        <v>401</v>
      </c>
      <c r="E13" s="100" t="s">
        <v>378</v>
      </c>
      <c r="F13" s="101" t="s">
        <v>402</v>
      </c>
    </row>
    <row r="14" ht="27" customHeight="1" spans="1:6">
      <c r="A14" s="98">
        <v>12</v>
      </c>
      <c r="B14" s="99" t="s">
        <v>403</v>
      </c>
      <c r="C14" s="100" t="s">
        <v>404</v>
      </c>
      <c r="D14" s="100" t="s">
        <v>405</v>
      </c>
      <c r="E14" s="100" t="s">
        <v>406</v>
      </c>
      <c r="F14" s="101"/>
    </row>
    <row r="15" ht="27" customHeight="1" spans="1:6">
      <c r="A15" s="98">
        <v>13</v>
      </c>
      <c r="B15" s="99" t="s">
        <v>407</v>
      </c>
      <c r="C15" s="100" t="s">
        <v>408</v>
      </c>
      <c r="D15" s="100" t="s">
        <v>409</v>
      </c>
      <c r="E15" s="100" t="s">
        <v>410</v>
      </c>
      <c r="F15" s="101"/>
    </row>
    <row r="16" s="72" customFormat="1" ht="27" customHeight="1" spans="1:12">
      <c r="A16" s="98">
        <v>14</v>
      </c>
      <c r="B16" s="99" t="s">
        <v>411</v>
      </c>
      <c r="C16" s="100" t="s">
        <v>376</v>
      </c>
      <c r="D16" s="100" t="s">
        <v>412</v>
      </c>
      <c r="E16" s="100" t="s">
        <v>410</v>
      </c>
      <c r="F16" s="103"/>
      <c r="G16" s="104"/>
      <c r="H16" s="104"/>
      <c r="I16" s="104"/>
      <c r="J16" s="104"/>
      <c r="K16" s="104"/>
      <c r="L16" s="104"/>
    </row>
    <row r="17" s="91" customFormat="1" ht="27" customHeight="1" spans="1:12">
      <c r="A17" s="98">
        <v>15</v>
      </c>
      <c r="B17" s="99" t="s">
        <v>413</v>
      </c>
      <c r="C17" s="100" t="s">
        <v>376</v>
      </c>
      <c r="D17" s="100" t="s">
        <v>414</v>
      </c>
      <c r="E17" s="100" t="s">
        <v>410</v>
      </c>
      <c r="F17" s="105" t="s">
        <v>415</v>
      </c>
      <c r="G17" s="104"/>
      <c r="H17" s="104"/>
      <c r="I17" s="104"/>
      <c r="J17" s="104"/>
      <c r="K17" s="104"/>
      <c r="L17" s="104"/>
    </row>
    <row r="18" s="91" customFormat="1" ht="27" customHeight="1" spans="1:12">
      <c r="A18" s="98">
        <v>16</v>
      </c>
      <c r="B18" s="99" t="s">
        <v>416</v>
      </c>
      <c r="C18" s="100" t="s">
        <v>408</v>
      </c>
      <c r="D18" s="100" t="s">
        <v>417</v>
      </c>
      <c r="E18" s="100" t="s">
        <v>410</v>
      </c>
      <c r="F18" s="105"/>
      <c r="G18" s="104"/>
      <c r="H18" s="104"/>
      <c r="I18" s="104"/>
      <c r="J18" s="104"/>
      <c r="K18" s="104"/>
      <c r="L18" s="104"/>
    </row>
    <row r="19" s="91" customFormat="1" ht="55" customHeight="1" spans="1:12">
      <c r="A19" s="98">
        <v>17</v>
      </c>
      <c r="B19" s="99" t="s">
        <v>418</v>
      </c>
      <c r="C19" s="100" t="s">
        <v>376</v>
      </c>
      <c r="D19" s="100" t="s">
        <v>419</v>
      </c>
      <c r="E19" s="100" t="s">
        <v>410</v>
      </c>
      <c r="F19" s="105"/>
      <c r="G19" s="104"/>
      <c r="H19" s="104"/>
      <c r="I19" s="104"/>
      <c r="J19" s="104"/>
      <c r="K19" s="104"/>
      <c r="L19" s="104"/>
    </row>
    <row r="20" s="91" customFormat="1" ht="55" customHeight="1" spans="1:12">
      <c r="A20" s="98">
        <v>18</v>
      </c>
      <c r="B20" s="99" t="s">
        <v>420</v>
      </c>
      <c r="C20" s="100" t="s">
        <v>421</v>
      </c>
      <c r="D20" s="100" t="s">
        <v>422</v>
      </c>
      <c r="E20" s="100" t="s">
        <v>378</v>
      </c>
      <c r="F20" s="105"/>
      <c r="G20" s="104"/>
      <c r="H20" s="104"/>
      <c r="I20" s="104"/>
      <c r="J20" s="104"/>
      <c r="K20" s="104"/>
      <c r="L20" s="104"/>
    </row>
    <row r="21" s="91" customFormat="1" ht="27" customHeight="1" spans="1:12">
      <c r="A21" s="98">
        <v>19</v>
      </c>
      <c r="B21" s="99" t="s">
        <v>423</v>
      </c>
      <c r="C21" s="100" t="s">
        <v>424</v>
      </c>
      <c r="D21" s="100" t="s">
        <v>425</v>
      </c>
      <c r="E21" s="100" t="s">
        <v>378</v>
      </c>
      <c r="F21" s="105"/>
      <c r="G21" s="104"/>
      <c r="H21" s="104"/>
      <c r="I21" s="104"/>
      <c r="J21" s="104"/>
      <c r="K21" s="104"/>
      <c r="L21" s="104"/>
    </row>
    <row r="22" s="91" customFormat="1" ht="27" customHeight="1" spans="1:12">
      <c r="A22" s="98">
        <v>20</v>
      </c>
      <c r="B22" s="99" t="s">
        <v>426</v>
      </c>
      <c r="C22" s="100" t="s">
        <v>427</v>
      </c>
      <c r="D22" s="100" t="s">
        <v>428</v>
      </c>
      <c r="E22" s="100" t="s">
        <v>378</v>
      </c>
      <c r="F22" s="105"/>
      <c r="G22" s="104"/>
      <c r="H22" s="104"/>
      <c r="I22" s="104"/>
      <c r="J22" s="104"/>
      <c r="K22" s="104"/>
      <c r="L22" s="104"/>
    </row>
    <row r="23" spans="1:6">
      <c r="A23" s="106" t="s">
        <v>429</v>
      </c>
      <c r="B23" s="107"/>
      <c r="C23" s="107" t="s">
        <v>430</v>
      </c>
      <c r="D23" s="107"/>
      <c r="E23" s="107"/>
      <c r="F23" s="108"/>
    </row>
    <row r="24" ht="8" hidden="1" customHeight="1" spans="1:6">
      <c r="A24" s="106"/>
      <c r="B24" s="107"/>
      <c r="C24" s="107"/>
      <c r="D24" s="107"/>
      <c r="E24" s="107"/>
      <c r="F24" s="108"/>
    </row>
    <row r="25" ht="3" hidden="1" customHeight="1" spans="1:6">
      <c r="A25" s="106"/>
      <c r="B25" s="107"/>
      <c r="C25" s="107"/>
      <c r="D25" s="107"/>
      <c r="E25" s="107"/>
      <c r="F25" s="108"/>
    </row>
    <row r="26" ht="1" hidden="1" customHeight="1" spans="1:6">
      <c r="A26" s="106"/>
      <c r="B26" s="107"/>
      <c r="C26" s="107"/>
      <c r="D26" s="107"/>
      <c r="E26" s="107"/>
      <c r="F26" s="108"/>
    </row>
    <row r="27" ht="6" hidden="1" customHeight="1" spans="1:6">
      <c r="A27" s="106"/>
      <c r="B27" s="107"/>
      <c r="C27" s="107"/>
      <c r="D27" s="107"/>
      <c r="E27" s="107"/>
      <c r="F27" s="108"/>
    </row>
    <row r="28" ht="38" customHeight="1" spans="1:6">
      <c r="A28" s="109"/>
      <c r="B28" s="110"/>
      <c r="C28" s="110"/>
      <c r="D28" s="110"/>
      <c r="E28" s="110"/>
      <c r="F28" s="111"/>
    </row>
  </sheetData>
  <mergeCells count="3">
    <mergeCell ref="A1:F1"/>
    <mergeCell ref="A23:B28"/>
    <mergeCell ref="C23:F28"/>
  </mergeCells>
  <printOptions horizontalCentered="1"/>
  <pageMargins left="0.118055555555556" right="0.118055555555556" top="0.118055555555556" bottom="0.0784722222222222" header="0.118055555555556" footer="0.156944444444444"/>
  <pageSetup paperSize="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U11" sqref="U11"/>
    </sheetView>
  </sheetViews>
  <sheetFormatPr defaultColWidth="9" defaultRowHeight="14.25"/>
  <cols>
    <col min="1" max="4" width="9" style="73"/>
    <col min="5" max="5" width="10.625" style="73" customWidth="1"/>
    <col min="6" max="6" width="10.5" style="73" customWidth="1"/>
    <col min="7" max="7" width="14" style="73" customWidth="1"/>
    <col min="8" max="16383" width="9" style="73"/>
  </cols>
  <sheetData>
    <row r="1" ht="44.25" customHeight="1" spans="1:7">
      <c r="A1" s="74" t="s">
        <v>431</v>
      </c>
      <c r="B1" s="74"/>
      <c r="C1" s="74"/>
      <c r="D1" s="74"/>
      <c r="E1" s="74"/>
      <c r="F1" s="74"/>
      <c r="G1" s="74"/>
    </row>
    <row r="2" s="72" customFormat="1" ht="25.5" customHeight="1" spans="1:1">
      <c r="A2" s="72" t="s">
        <v>432</v>
      </c>
    </row>
    <row r="3" s="72" customFormat="1" ht="33" customHeight="1" spans="1:7">
      <c r="A3" s="75" t="s">
        <v>433</v>
      </c>
      <c r="B3" s="76"/>
      <c r="C3" s="76"/>
      <c r="D3" s="76"/>
      <c r="E3" s="76"/>
      <c r="F3" s="76"/>
      <c r="G3" s="76"/>
    </row>
    <row r="4" s="72" customFormat="1" ht="24" customHeight="1" spans="1:7">
      <c r="A4" s="76" t="s">
        <v>434</v>
      </c>
      <c r="B4" s="76"/>
      <c r="C4" s="76"/>
      <c r="D4" s="76"/>
      <c r="E4" s="76"/>
      <c r="F4" s="76"/>
      <c r="G4" s="76"/>
    </row>
    <row r="5" s="72" customFormat="1" ht="21" customHeight="1" spans="1:7">
      <c r="A5" s="76" t="s">
        <v>435</v>
      </c>
      <c r="B5" s="76"/>
      <c r="C5" s="76"/>
      <c r="D5" s="76"/>
      <c r="E5" s="76"/>
      <c r="F5" s="76"/>
      <c r="G5" s="76"/>
    </row>
    <row r="6" s="72" customFormat="1" ht="30" customHeight="1" spans="1:7">
      <c r="A6" s="77" t="s">
        <v>1</v>
      </c>
      <c r="B6" s="78" t="s">
        <v>343</v>
      </c>
      <c r="C6" s="78"/>
      <c r="D6" s="78"/>
      <c r="E6" s="77" t="s">
        <v>436</v>
      </c>
      <c r="F6" s="77" t="s">
        <v>437</v>
      </c>
      <c r="G6" s="77" t="s">
        <v>438</v>
      </c>
    </row>
    <row r="7" s="72" customFormat="1" ht="21" customHeight="1" spans="1:7">
      <c r="A7" s="77" t="s">
        <v>439</v>
      </c>
      <c r="B7" s="78" t="s">
        <v>440</v>
      </c>
      <c r="C7" s="78"/>
      <c r="D7" s="78"/>
      <c r="E7" s="78"/>
      <c r="F7" s="78"/>
      <c r="G7" s="79">
        <f>SUM(G8:G10)</f>
        <v>669817.14</v>
      </c>
    </row>
    <row r="8" s="72" customFormat="1" ht="21" customHeight="1" spans="1:7">
      <c r="A8" s="77">
        <v>1.1</v>
      </c>
      <c r="B8" s="78" t="s">
        <v>441</v>
      </c>
      <c r="C8" s="78"/>
      <c r="D8" s="78"/>
      <c r="E8" s="78"/>
      <c r="F8" s="78"/>
      <c r="G8" s="79">
        <f>'4结算明细汇总表'!F3</f>
        <v>654026.35</v>
      </c>
    </row>
    <row r="9" s="72" customFormat="1" ht="21" customHeight="1" spans="1:9">
      <c r="A9" s="77">
        <v>1.2</v>
      </c>
      <c r="B9" s="78" t="s">
        <v>442</v>
      </c>
      <c r="C9" s="78"/>
      <c r="D9" s="78"/>
      <c r="E9" s="78"/>
      <c r="F9" s="78"/>
      <c r="G9" s="79">
        <f>'4结算明细汇总表'!F9</f>
        <v>49690.79</v>
      </c>
      <c r="I9" s="72" t="s">
        <v>443</v>
      </c>
    </row>
    <row r="10" s="72" customFormat="1" ht="21" customHeight="1" spans="1:7">
      <c r="A10" s="77">
        <v>1.3</v>
      </c>
      <c r="B10" s="78" t="s">
        <v>444</v>
      </c>
      <c r="C10" s="78"/>
      <c r="D10" s="78"/>
      <c r="E10" s="78"/>
      <c r="F10" s="78"/>
      <c r="G10" s="79">
        <f>'4结算明细汇总表'!D15</f>
        <v>-33900</v>
      </c>
    </row>
    <row r="11" s="72" customFormat="1" ht="21" customHeight="1" spans="1:7">
      <c r="A11" s="77" t="s">
        <v>445</v>
      </c>
      <c r="B11" s="78" t="s">
        <v>446</v>
      </c>
      <c r="C11" s="78"/>
      <c r="D11" s="78"/>
      <c r="E11" s="78"/>
      <c r="F11" s="78"/>
      <c r="G11" s="79">
        <f>SUM(G12:G13)</f>
        <v>-1817.14</v>
      </c>
    </row>
    <row r="12" s="72" customFormat="1" ht="21" customHeight="1" spans="1:7">
      <c r="A12" s="77">
        <v>2.1</v>
      </c>
      <c r="B12" s="78" t="s">
        <v>447</v>
      </c>
      <c r="C12" s="78"/>
      <c r="D12" s="78"/>
      <c r="E12" s="80"/>
      <c r="F12" s="81"/>
      <c r="G12" s="82">
        <f>'4结算明细汇总表'!D20</f>
        <v>-1594.83</v>
      </c>
    </row>
    <row r="13" s="72" customFormat="1" ht="21" customHeight="1" spans="1:7">
      <c r="A13" s="77">
        <v>2.2</v>
      </c>
      <c r="B13" s="78" t="s">
        <v>448</v>
      </c>
      <c r="C13" s="78"/>
      <c r="D13" s="78"/>
      <c r="E13" s="78"/>
      <c r="F13" s="78"/>
      <c r="G13" s="79">
        <f>'4结算明细汇总表'!D22-'4结算明细汇总表'!D21</f>
        <v>-222.31</v>
      </c>
    </row>
    <row r="14" s="72" customFormat="1" ht="21" customHeight="1" spans="1:7">
      <c r="A14" s="77">
        <v>2.3</v>
      </c>
      <c r="B14" s="78" t="s">
        <v>449</v>
      </c>
      <c r="C14" s="78"/>
      <c r="D14" s="78"/>
      <c r="E14" s="78"/>
      <c r="F14" s="78"/>
      <c r="G14" s="83">
        <f>E14</f>
        <v>0</v>
      </c>
    </row>
    <row r="15" s="72" customFormat="1" ht="19" customHeight="1" spans="1:7">
      <c r="A15" s="77" t="s">
        <v>450</v>
      </c>
      <c r="B15" s="78" t="s">
        <v>451</v>
      </c>
      <c r="C15" s="78"/>
      <c r="D15" s="78" t="s">
        <v>452</v>
      </c>
      <c r="E15" s="84">
        <f>G7+G11</f>
        <v>668000</v>
      </c>
      <c r="F15" s="84"/>
      <c r="G15" s="84"/>
    </row>
    <row r="16" s="72" customFormat="1" ht="19" customHeight="1" spans="1:7">
      <c r="A16" s="77"/>
      <c r="B16" s="78"/>
      <c r="C16" s="78"/>
      <c r="D16" s="78" t="s">
        <v>453</v>
      </c>
      <c r="E16" s="85">
        <f>E15</f>
        <v>668000</v>
      </c>
      <c r="F16" s="85"/>
      <c r="G16" s="85"/>
    </row>
    <row r="17" s="72" customFormat="1" ht="20" customHeight="1" spans="1:7">
      <c r="A17" s="77" t="s">
        <v>454</v>
      </c>
      <c r="B17" s="78" t="s">
        <v>455</v>
      </c>
      <c r="C17" s="78"/>
      <c r="D17" s="78"/>
      <c r="E17" s="83">
        <v>0</v>
      </c>
      <c r="F17" s="83"/>
      <c r="G17" s="83"/>
    </row>
    <row r="18" s="72" customFormat="1" ht="20" customHeight="1" spans="1:7">
      <c r="A18" s="77">
        <v>4.1</v>
      </c>
      <c r="B18" s="78" t="s">
        <v>456</v>
      </c>
      <c r="C18" s="78"/>
      <c r="D18" s="78"/>
      <c r="E18" s="83">
        <v>0</v>
      </c>
      <c r="F18" s="83"/>
      <c r="G18" s="83"/>
    </row>
    <row r="19" s="72" customFormat="1" ht="20" customHeight="1" spans="1:7">
      <c r="A19" s="77">
        <v>4.2</v>
      </c>
      <c r="B19" s="78" t="s">
        <v>457</v>
      </c>
      <c r="C19" s="78"/>
      <c r="D19" s="78"/>
      <c r="E19" s="83">
        <v>0</v>
      </c>
      <c r="F19" s="83"/>
      <c r="G19" s="83"/>
    </row>
    <row r="20" s="72" customFormat="1" ht="17" customHeight="1" spans="1:7">
      <c r="A20" s="77" t="s">
        <v>458</v>
      </c>
      <c r="B20" s="78" t="s">
        <v>449</v>
      </c>
      <c r="C20" s="78"/>
      <c r="D20" s="78"/>
      <c r="E20" s="83"/>
      <c r="F20" s="83"/>
      <c r="G20" s="83"/>
    </row>
    <row r="21" s="72" customFormat="1" ht="20" customHeight="1" spans="1:7">
      <c r="A21" s="77" t="s">
        <v>459</v>
      </c>
      <c r="B21" s="78" t="s">
        <v>460</v>
      </c>
      <c r="C21" s="78"/>
      <c r="D21" s="78"/>
      <c r="E21" s="83">
        <v>0</v>
      </c>
      <c r="F21" s="83"/>
      <c r="G21" s="83"/>
    </row>
    <row r="22" s="72" customFormat="1" ht="20" customHeight="1" spans="1:7">
      <c r="A22" s="77">
        <v>5.1</v>
      </c>
      <c r="B22" s="78" t="s">
        <v>461</v>
      </c>
      <c r="C22" s="78"/>
      <c r="D22" s="78"/>
      <c r="E22" s="83">
        <v>0</v>
      </c>
      <c r="F22" s="83"/>
      <c r="G22" s="83"/>
    </row>
    <row r="23" s="72" customFormat="1" ht="20" customHeight="1" spans="1:7">
      <c r="A23" s="77">
        <v>5.2</v>
      </c>
      <c r="B23" s="78" t="s">
        <v>462</v>
      </c>
      <c r="C23" s="78"/>
      <c r="D23" s="78"/>
      <c r="E23" s="83">
        <v>0</v>
      </c>
      <c r="F23" s="83"/>
      <c r="G23" s="83"/>
    </row>
    <row r="24" s="72" customFormat="1" ht="18" customHeight="1" spans="1:7">
      <c r="A24" s="77" t="s">
        <v>463</v>
      </c>
      <c r="B24" s="78" t="s">
        <v>464</v>
      </c>
      <c r="C24" s="78" t="s">
        <v>452</v>
      </c>
      <c r="D24" s="78"/>
      <c r="E24" s="84">
        <f>E15</f>
        <v>668000</v>
      </c>
      <c r="F24" s="84"/>
      <c r="G24" s="84"/>
    </row>
    <row r="25" s="72" customFormat="1" ht="18" customHeight="1" spans="1:7">
      <c r="A25" s="77"/>
      <c r="B25" s="78"/>
      <c r="C25" s="78" t="s">
        <v>453</v>
      </c>
      <c r="D25" s="78"/>
      <c r="E25" s="85">
        <f>E16</f>
        <v>668000</v>
      </c>
      <c r="F25" s="85"/>
      <c r="G25" s="85"/>
    </row>
    <row r="26" s="72" customFormat="1" ht="18" customHeight="1" spans="1:7">
      <c r="A26" s="77" t="s">
        <v>465</v>
      </c>
      <c r="B26" s="78" t="s">
        <v>466</v>
      </c>
      <c r="C26" s="78" t="s">
        <v>452</v>
      </c>
      <c r="D26" s="78"/>
      <c r="E26" s="84">
        <f>E15</f>
        <v>668000</v>
      </c>
      <c r="F26" s="84"/>
      <c r="G26" s="84"/>
    </row>
    <row r="27" s="72" customFormat="1" ht="18" customHeight="1" spans="1:7">
      <c r="A27" s="77"/>
      <c r="B27" s="78"/>
      <c r="C27" s="78" t="s">
        <v>453</v>
      </c>
      <c r="D27" s="78"/>
      <c r="E27" s="85">
        <f>E16</f>
        <v>668000</v>
      </c>
      <c r="F27" s="85"/>
      <c r="G27" s="85"/>
    </row>
    <row r="28" spans="1:7">
      <c r="A28" s="86"/>
      <c r="B28" s="86"/>
      <c r="C28" s="86"/>
      <c r="D28" s="86"/>
      <c r="E28" s="86"/>
      <c r="F28" s="86"/>
      <c r="G28" s="86"/>
    </row>
    <row r="29" spans="1:7">
      <c r="A29" s="87" t="s">
        <v>467</v>
      </c>
      <c r="B29" s="87"/>
      <c r="C29" s="87"/>
      <c r="D29" s="87"/>
      <c r="E29" s="87"/>
      <c r="F29" s="87"/>
      <c r="G29" s="87"/>
    </row>
    <row r="30" spans="1:1">
      <c r="A30" s="88"/>
    </row>
    <row r="31" spans="1:1">
      <c r="A31" s="88"/>
    </row>
    <row r="32" spans="1:7">
      <c r="A32" s="87" t="s">
        <v>468</v>
      </c>
      <c r="B32" s="87"/>
      <c r="C32" s="87"/>
      <c r="D32" s="87"/>
      <c r="E32" s="87"/>
      <c r="F32" s="87"/>
      <c r="G32" s="87"/>
    </row>
    <row r="33" spans="1:1">
      <c r="A33" s="88"/>
    </row>
    <row r="34" ht="27" customHeight="1" spans="1:7">
      <c r="A34" s="89" t="s">
        <v>469</v>
      </c>
      <c r="B34" s="89"/>
      <c r="C34" s="89"/>
      <c r="D34" s="89"/>
      <c r="E34" s="89"/>
      <c r="F34" s="89"/>
      <c r="G34" s="89"/>
    </row>
  </sheetData>
  <mergeCells count="51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E11:F11"/>
    <mergeCell ref="B12:D12"/>
    <mergeCell ref="E12:F12"/>
    <mergeCell ref="B13:D13"/>
    <mergeCell ref="E13:F13"/>
    <mergeCell ref="B14:D14"/>
    <mergeCell ref="E14:F14"/>
    <mergeCell ref="E15:G15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C24:D24"/>
    <mergeCell ref="E24:G24"/>
    <mergeCell ref="C25:D25"/>
    <mergeCell ref="E25:G25"/>
    <mergeCell ref="C26:D26"/>
    <mergeCell ref="E26:G26"/>
    <mergeCell ref="C27:D27"/>
    <mergeCell ref="E27:G27"/>
    <mergeCell ref="A29:G29"/>
    <mergeCell ref="A32:G32"/>
    <mergeCell ref="A34:G34"/>
    <mergeCell ref="A15:A16"/>
    <mergeCell ref="A24:A25"/>
    <mergeCell ref="A26:A27"/>
    <mergeCell ref="B24:B25"/>
    <mergeCell ref="B26:B27"/>
    <mergeCell ref="B15:C16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6"/>
  <sheetViews>
    <sheetView zoomScale="85" zoomScaleNormal="85" workbookViewId="0">
      <pane ySplit="2" topLeftCell="A15" activePane="bottomLeft" state="frozen"/>
      <selection/>
      <selection pane="bottomLeft" activeCell="AC26" sqref="AC26"/>
    </sheetView>
  </sheetViews>
  <sheetFormatPr defaultColWidth="9" defaultRowHeight="14.25"/>
  <cols>
    <col min="1" max="1" width="6.5" style="1" customWidth="1"/>
    <col min="2" max="2" width="20.5833333333333" style="2" customWidth="1"/>
    <col min="3" max="3" width="8.375" style="1" customWidth="1"/>
    <col min="4" max="4" width="11.4666666666667" style="3" customWidth="1"/>
    <col min="5" max="5" width="14.1166666666667" style="1" customWidth="1"/>
    <col min="6" max="6" width="14.25" style="3" customWidth="1"/>
    <col min="7" max="7" width="14.7" style="1" customWidth="1"/>
    <col min="8" max="8" width="9" style="1" customWidth="1"/>
    <col min="9" max="9" width="12.625" style="1" hidden="1" customWidth="1"/>
    <col min="10" max="10" width="13.75" style="1" hidden="1" customWidth="1"/>
    <col min="11" max="13" width="12.625" style="1" hidden="1" customWidth="1"/>
    <col min="14" max="17" width="13.75" style="1" hidden="1" customWidth="1"/>
    <col min="18" max="18" width="9" style="1"/>
    <col min="19" max="21" width="12.625" style="1" hidden="1" customWidth="1"/>
    <col min="22" max="22" width="13.825" style="1" hidden="1" customWidth="1"/>
    <col min="23" max="23" width="12.625" style="1" hidden="1" customWidth="1"/>
    <col min="24" max="26" width="9" style="1" hidden="1" customWidth="1"/>
    <col min="27" max="27" width="12.625" style="1" hidden="1" customWidth="1"/>
    <col min="28" max="28" width="10.375" style="1" hidden="1" customWidth="1"/>
    <col min="29" max="29" width="13.75" style="1"/>
    <col min="30" max="243" width="9" style="1"/>
    <col min="244" max="16384" width="9" style="47"/>
  </cols>
  <sheetData>
    <row r="1" s="1" customFormat="1" ht="60" customHeight="1" spans="1:7">
      <c r="A1" s="5" t="s">
        <v>470</v>
      </c>
      <c r="B1" s="6"/>
      <c r="C1" s="5"/>
      <c r="D1" s="18"/>
      <c r="E1" s="5"/>
      <c r="F1" s="18"/>
      <c r="G1" s="5"/>
    </row>
    <row r="2" s="1" customFormat="1" ht="54" customHeight="1" spans="1:7">
      <c r="A2" s="48" t="s">
        <v>1</v>
      </c>
      <c r="B2" s="49" t="s">
        <v>370</v>
      </c>
      <c r="C2" s="50" t="s">
        <v>471</v>
      </c>
      <c r="D2" s="51" t="s">
        <v>472</v>
      </c>
      <c r="E2" s="50" t="s">
        <v>473</v>
      </c>
      <c r="F2" s="51" t="s">
        <v>474</v>
      </c>
      <c r="G2" s="52" t="s">
        <v>374</v>
      </c>
    </row>
    <row r="3" s="1" customFormat="1" ht="39" customHeight="1" spans="1:7">
      <c r="A3" s="53" t="s">
        <v>439</v>
      </c>
      <c r="B3" s="54" t="s">
        <v>475</v>
      </c>
      <c r="C3" s="54"/>
      <c r="D3" s="54"/>
      <c r="E3" s="54"/>
      <c r="F3" s="55">
        <f>SUM(F4:F8)</f>
        <v>654026.35</v>
      </c>
      <c r="G3" s="56"/>
    </row>
    <row r="4" s="46" customFormat="1" ht="44" customHeight="1" spans="1:7">
      <c r="A4" s="57">
        <v>1</v>
      </c>
      <c r="B4" s="58" t="s">
        <v>476</v>
      </c>
      <c r="C4" s="59" t="s">
        <v>477</v>
      </c>
      <c r="D4" s="60">
        <f>5799.78-D10</f>
        <v>5408.25</v>
      </c>
      <c r="E4" s="61">
        <v>80.93</v>
      </c>
      <c r="F4" s="60">
        <f t="shared" ref="F4:F8" si="0">D4*E4</f>
        <v>437689.67</v>
      </c>
      <c r="G4" s="62"/>
    </row>
    <row r="5" s="46" customFormat="1" ht="44" customHeight="1" spans="1:7">
      <c r="A5" s="57">
        <v>2</v>
      </c>
      <c r="B5" s="58" t="s">
        <v>478</v>
      </c>
      <c r="C5" s="59" t="s">
        <v>479</v>
      </c>
      <c r="D5" s="60">
        <f>4470-D11</f>
        <v>4122</v>
      </c>
      <c r="E5" s="61">
        <v>38.09</v>
      </c>
      <c r="F5" s="60">
        <f t="shared" si="0"/>
        <v>157006.98</v>
      </c>
      <c r="G5" s="62"/>
    </row>
    <row r="6" s="46" customFormat="1" ht="44" customHeight="1" spans="1:7">
      <c r="A6" s="57">
        <v>3</v>
      </c>
      <c r="B6" s="12" t="s">
        <v>480</v>
      </c>
      <c r="C6" s="59" t="s">
        <v>481</v>
      </c>
      <c r="D6" s="63">
        <f>'5.80厚挂网喷浆-合同内'!J29</f>
        <v>7.939</v>
      </c>
      <c r="E6" s="61">
        <v>4284.6</v>
      </c>
      <c r="F6" s="60">
        <f t="shared" si="0"/>
        <v>34015.44</v>
      </c>
      <c r="G6" s="62"/>
    </row>
    <row r="7" s="1" customFormat="1" ht="44" customHeight="1" spans="1:27">
      <c r="A7" s="57">
        <v>4</v>
      </c>
      <c r="B7" s="8" t="s">
        <v>482</v>
      </c>
      <c r="C7" s="59" t="s">
        <v>481</v>
      </c>
      <c r="D7" s="63">
        <f>'5.80厚挂网喷浆-合同内'!K29</f>
        <v>0.762</v>
      </c>
      <c r="E7" s="61">
        <v>4094.17</v>
      </c>
      <c r="F7" s="60">
        <f t="shared" si="0"/>
        <v>3119.76</v>
      </c>
      <c r="G7" s="56"/>
      <c r="M7" s="46"/>
      <c r="N7" s="46"/>
      <c r="Q7" s="46"/>
      <c r="T7" s="46"/>
      <c r="U7" s="46"/>
      <c r="V7" s="46"/>
      <c r="W7" s="46"/>
      <c r="AA7" s="46"/>
    </row>
    <row r="8" s="1" customFormat="1" ht="44" customHeight="1" spans="1:27">
      <c r="A8" s="57">
        <v>5</v>
      </c>
      <c r="B8" s="8" t="s">
        <v>483</v>
      </c>
      <c r="C8" s="59" t="s">
        <v>481</v>
      </c>
      <c r="D8" s="63">
        <f>'5.80厚挂网喷浆-合同内'!L29</f>
        <v>5.421</v>
      </c>
      <c r="E8" s="61">
        <v>4094.17</v>
      </c>
      <c r="F8" s="60">
        <f t="shared" si="0"/>
        <v>22194.5</v>
      </c>
      <c r="G8" s="56"/>
      <c r="M8" s="46"/>
      <c r="N8" s="46"/>
      <c r="Q8" s="46"/>
      <c r="T8" s="46"/>
      <c r="U8" s="46"/>
      <c r="V8" s="46"/>
      <c r="W8" s="46"/>
      <c r="AA8" s="46"/>
    </row>
    <row r="9" s="1" customFormat="1" ht="44" customHeight="1" spans="1:23">
      <c r="A9" s="53" t="s">
        <v>445</v>
      </c>
      <c r="B9" s="54" t="s">
        <v>442</v>
      </c>
      <c r="C9" s="54"/>
      <c r="D9" s="54"/>
      <c r="E9" s="54"/>
      <c r="F9" s="55">
        <f>SUM(F10:F14)</f>
        <v>49690.79</v>
      </c>
      <c r="G9" s="56"/>
      <c r="M9" s="46"/>
      <c r="S9" s="1" t="s">
        <v>484</v>
      </c>
      <c r="U9" s="1">
        <f>SUM(U4:U8)</f>
        <v>0</v>
      </c>
      <c r="W9" s="1">
        <f>SUM(W4:W8)</f>
        <v>0</v>
      </c>
    </row>
    <row r="10" s="46" customFormat="1" ht="44" customHeight="1" spans="1:10">
      <c r="A10" s="57">
        <v>1</v>
      </c>
      <c r="B10" s="58" t="s">
        <v>476</v>
      </c>
      <c r="C10" s="59" t="s">
        <v>477</v>
      </c>
      <c r="D10" s="60">
        <f>'7.二次支护80厚挂网喷浆-签证'!I6</f>
        <v>391.53</v>
      </c>
      <c r="E10" s="61">
        <v>80.93</v>
      </c>
      <c r="F10" s="60">
        <f t="shared" ref="F10:F14" si="1">D10*E10</f>
        <v>31686.52</v>
      </c>
      <c r="G10" s="56" t="s">
        <v>485</v>
      </c>
      <c r="J10" s="46">
        <v>391.525</v>
      </c>
    </row>
    <row r="11" s="46" customFormat="1" ht="44" customHeight="1" spans="1:10">
      <c r="A11" s="57">
        <v>2</v>
      </c>
      <c r="B11" s="58" t="s">
        <v>478</v>
      </c>
      <c r="C11" s="59" t="s">
        <v>479</v>
      </c>
      <c r="D11" s="60">
        <f>'8.二次支护锚钉-签证'!F8</f>
        <v>348</v>
      </c>
      <c r="E11" s="61">
        <v>38.09</v>
      </c>
      <c r="F11" s="60">
        <f t="shared" si="1"/>
        <v>13255.32</v>
      </c>
      <c r="G11" s="56"/>
      <c r="J11" s="46">
        <v>390</v>
      </c>
    </row>
    <row r="12" s="46" customFormat="1" ht="44" customHeight="1" spans="1:10">
      <c r="A12" s="57">
        <v>3</v>
      </c>
      <c r="B12" s="12" t="s">
        <v>480</v>
      </c>
      <c r="C12" s="59" t="s">
        <v>481</v>
      </c>
      <c r="D12" s="63">
        <f>'7.二次支护80厚挂网喷浆-签证'!J6</f>
        <v>0.579</v>
      </c>
      <c r="E12" s="61">
        <v>4284.6</v>
      </c>
      <c r="F12" s="60">
        <f t="shared" si="1"/>
        <v>2480.78</v>
      </c>
      <c r="G12" s="56"/>
      <c r="J12" s="46">
        <v>0.6953484</v>
      </c>
    </row>
    <row r="13" s="1" customFormat="1" ht="44" customHeight="1" spans="1:19">
      <c r="A13" s="64">
        <v>4</v>
      </c>
      <c r="B13" s="8" t="s">
        <v>482</v>
      </c>
      <c r="C13" s="59" t="s">
        <v>481</v>
      </c>
      <c r="D13" s="63">
        <f>'7.二次支护80厚挂网喷浆-签证'!K6</f>
        <v>0.053</v>
      </c>
      <c r="E13" s="61">
        <v>4094.17</v>
      </c>
      <c r="F13" s="60">
        <f t="shared" si="1"/>
        <v>216.99</v>
      </c>
      <c r="G13" s="56"/>
      <c r="J13" s="1">
        <v>0.0528366666666667</v>
      </c>
      <c r="M13" s="46"/>
      <c r="S13" s="46"/>
    </row>
    <row r="14" s="1" customFormat="1" ht="44" customHeight="1" spans="1:19">
      <c r="A14" s="64">
        <v>5</v>
      </c>
      <c r="B14" s="8" t="s">
        <v>483</v>
      </c>
      <c r="C14" s="59" t="s">
        <v>481</v>
      </c>
      <c r="D14" s="63">
        <f>'7.二次支护80厚挂网喷浆-签证'!L6</f>
        <v>0.501</v>
      </c>
      <c r="E14" s="61">
        <v>4094.17</v>
      </c>
      <c r="F14" s="60">
        <f t="shared" si="1"/>
        <v>2051.18</v>
      </c>
      <c r="G14" s="56"/>
      <c r="J14" s="1">
        <v>0.5007585</v>
      </c>
      <c r="M14" s="46"/>
      <c r="S14" s="46"/>
    </row>
    <row r="15" s="1" customFormat="1" ht="44" customHeight="1" spans="1:7">
      <c r="A15" s="53" t="s">
        <v>450</v>
      </c>
      <c r="B15" s="54" t="s">
        <v>486</v>
      </c>
      <c r="C15" s="54" t="s">
        <v>487</v>
      </c>
      <c r="D15" s="55">
        <f>D16+F17+D18</f>
        <v>-33900</v>
      </c>
      <c r="E15" s="55"/>
      <c r="F15" s="55"/>
      <c r="G15" s="56"/>
    </row>
    <row r="16" s="1" customFormat="1" ht="44" customHeight="1" spans="1:7">
      <c r="A16" s="64">
        <v>1</v>
      </c>
      <c r="B16" s="8" t="s">
        <v>488</v>
      </c>
      <c r="C16" s="8" t="s">
        <v>487</v>
      </c>
      <c r="D16" s="60">
        <v>-20000</v>
      </c>
      <c r="E16" s="60"/>
      <c r="F16" s="60"/>
      <c r="G16" s="56" t="s">
        <v>488</v>
      </c>
    </row>
    <row r="17" s="1" customFormat="1" ht="44" customHeight="1" spans="1:7">
      <c r="A17" s="64">
        <v>2</v>
      </c>
      <c r="B17" s="8" t="s">
        <v>489</v>
      </c>
      <c r="C17" s="59" t="s">
        <v>490</v>
      </c>
      <c r="D17" s="60">
        <f>(2*6)/8</f>
        <v>1.5</v>
      </c>
      <c r="E17" s="61">
        <v>-2600</v>
      </c>
      <c r="F17" s="60">
        <f>D17*E17</f>
        <v>-3900</v>
      </c>
      <c r="G17" s="56" t="s">
        <v>491</v>
      </c>
    </row>
    <row r="18" s="1" customFormat="1" ht="74" customHeight="1" spans="1:17">
      <c r="A18" s="64">
        <v>3</v>
      </c>
      <c r="B18" s="8" t="s">
        <v>492</v>
      </c>
      <c r="C18" s="8" t="s">
        <v>487</v>
      </c>
      <c r="D18" s="60">
        <v>-10000</v>
      </c>
      <c r="E18" s="60"/>
      <c r="F18" s="60"/>
      <c r="G18" s="56"/>
      <c r="P18" s="1" t="s">
        <v>493</v>
      </c>
      <c r="Q18" s="1">
        <v>722978.3</v>
      </c>
    </row>
    <row r="19" s="1" customFormat="1" ht="58" customHeight="1" spans="1:17">
      <c r="A19" s="53" t="s">
        <v>454</v>
      </c>
      <c r="B19" s="65" t="s">
        <v>494</v>
      </c>
      <c r="C19" s="54" t="s">
        <v>487</v>
      </c>
      <c r="D19" s="55">
        <f>F3+F9+D15</f>
        <v>669817.14</v>
      </c>
      <c r="E19" s="55"/>
      <c r="F19" s="55"/>
      <c r="G19" s="56"/>
      <c r="K19" s="1" t="e">
        <f>P18-D19</f>
        <v>#VALUE!</v>
      </c>
      <c r="M19" s="1" t="s">
        <v>495</v>
      </c>
      <c r="N19" s="1">
        <v>722978.3</v>
      </c>
      <c r="O19" s="1" t="s">
        <v>496</v>
      </c>
      <c r="P19" s="1" t="s">
        <v>497</v>
      </c>
      <c r="Q19" s="1">
        <f>D19*0.05</f>
        <v>33490.857</v>
      </c>
    </row>
    <row r="20" s="1" customFormat="1" ht="58" customHeight="1" spans="1:17">
      <c r="A20" s="53" t="s">
        <v>459</v>
      </c>
      <c r="B20" s="65" t="s">
        <v>447</v>
      </c>
      <c r="C20" s="54" t="s">
        <v>487</v>
      </c>
      <c r="D20" s="55">
        <f>-(722978.3-D19)*3%</f>
        <v>-1594.83</v>
      </c>
      <c r="E20" s="55"/>
      <c r="F20" s="55"/>
      <c r="G20" s="56"/>
      <c r="P20" s="1" t="s">
        <v>498</v>
      </c>
      <c r="Q20" s="1">
        <f>D19-Q18</f>
        <v>-53161.16</v>
      </c>
    </row>
    <row r="21" s="1" customFormat="1" ht="58" customHeight="1" spans="1:7">
      <c r="A21" s="53" t="s">
        <v>463</v>
      </c>
      <c r="B21" s="65" t="s">
        <v>499</v>
      </c>
      <c r="C21" s="54" t="s">
        <v>487</v>
      </c>
      <c r="D21" s="55">
        <f>D19+D20</f>
        <v>668222.31</v>
      </c>
      <c r="E21" s="55"/>
      <c r="F21" s="55"/>
      <c r="G21" s="56"/>
    </row>
    <row r="22" ht="48" customHeight="1" spans="1:14">
      <c r="A22" s="66" t="s">
        <v>465</v>
      </c>
      <c r="B22" s="67" t="s">
        <v>500</v>
      </c>
      <c r="C22" s="68" t="s">
        <v>487</v>
      </c>
      <c r="D22" s="69">
        <v>668000</v>
      </c>
      <c r="E22" s="69"/>
      <c r="F22" s="69"/>
      <c r="G22" s="70" t="s">
        <v>501</v>
      </c>
      <c r="I22" s="1">
        <f>D21-D22</f>
        <v>222.310000000056</v>
      </c>
      <c r="N22" s="1">
        <f>(D22-N19)/D22</f>
        <v>-0.0823028443113773</v>
      </c>
    </row>
    <row r="23" ht="30" customHeight="1" spans="2:5">
      <c r="B23" s="71" t="s">
        <v>502</v>
      </c>
      <c r="E23" s="1" t="s">
        <v>503</v>
      </c>
    </row>
    <row r="24" ht="30" customHeight="1" spans="2:2">
      <c r="B24" s="71"/>
    </row>
    <row r="25" ht="30" customHeight="1" spans="2:2">
      <c r="B25" s="71"/>
    </row>
    <row r="26" ht="30" customHeight="1" spans="2:5">
      <c r="B26" s="71" t="s">
        <v>430</v>
      </c>
      <c r="E26" s="1" t="s">
        <v>430</v>
      </c>
    </row>
  </sheetData>
  <mergeCells count="11">
    <mergeCell ref="A1:G1"/>
    <mergeCell ref="B3:E3"/>
    <mergeCell ref="B9:E9"/>
    <mergeCell ref="D15:F15"/>
    <mergeCell ref="D16:F16"/>
    <mergeCell ref="D18:F18"/>
    <mergeCell ref="D19:F19"/>
    <mergeCell ref="D20:F20"/>
    <mergeCell ref="D21:F21"/>
    <mergeCell ref="D22:F22"/>
    <mergeCell ref="G10:G14"/>
  </mergeCells>
  <printOptions horizontalCentered="1"/>
  <pageMargins left="0.357638888888889" right="0.357638888888889" top="0.196527777777778" bottom="1" header="0.5" footer="0.5"/>
  <pageSetup paperSize="9" orientation="portrait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workbookViewId="0">
      <pane xSplit="2" ySplit="2" topLeftCell="C24" activePane="bottomRight" state="frozen"/>
      <selection/>
      <selection pane="topRight"/>
      <selection pane="bottomLeft"/>
      <selection pane="bottomRight" activeCell="N1" sqref="N$1:U$1048576"/>
    </sheetView>
  </sheetViews>
  <sheetFormatPr defaultColWidth="9" defaultRowHeight="14.25"/>
  <cols>
    <col min="1" max="1" width="3.875" style="1" customWidth="1"/>
    <col min="2" max="2" width="4.375" style="2" customWidth="1"/>
    <col min="3" max="3" width="6" style="1" customWidth="1"/>
    <col min="4" max="4" width="5.75" style="1" customWidth="1"/>
    <col min="5" max="5" width="7" style="3" customWidth="1"/>
    <col min="6" max="6" width="8.375" style="3" customWidth="1"/>
    <col min="7" max="7" width="5.625" style="1" customWidth="1"/>
    <col min="8" max="8" width="5.5" style="1" customWidth="1"/>
    <col min="9" max="9" width="8.5" style="3" customWidth="1"/>
    <col min="10" max="10" width="8.75" style="3" customWidth="1"/>
    <col min="11" max="11" width="8.375" style="3" customWidth="1"/>
    <col min="12" max="12" width="8.75" style="3" customWidth="1"/>
    <col min="13" max="13" width="8.125" style="1" customWidth="1"/>
    <col min="14" max="14" width="15.375" style="1" hidden="1" customWidth="1"/>
    <col min="15" max="15" width="12.625" style="1" hidden="1" customWidth="1"/>
    <col min="16" max="16" width="9" style="1" hidden="1" customWidth="1"/>
    <col min="17" max="17" width="12.625" style="1" hidden="1" customWidth="1"/>
    <col min="18" max="18" width="13.75" style="1" hidden="1" customWidth="1"/>
    <col min="19" max="21" width="9" style="1" hidden="1" customWidth="1"/>
    <col min="22" max="16384" width="9" style="1"/>
  </cols>
  <sheetData>
    <row r="1" ht="31" customHeight="1" spans="1:13">
      <c r="A1" s="5" t="s">
        <v>504</v>
      </c>
      <c r="B1" s="6"/>
      <c r="C1" s="5"/>
      <c r="D1" s="5"/>
      <c r="E1" s="18"/>
      <c r="F1" s="18"/>
      <c r="G1" s="5"/>
      <c r="H1" s="5"/>
      <c r="I1" s="18"/>
      <c r="J1" s="18"/>
      <c r="K1" s="18"/>
      <c r="L1" s="18"/>
      <c r="M1" s="5"/>
    </row>
    <row r="2" ht="81" customHeight="1" spans="1:14">
      <c r="A2" s="31" t="s">
        <v>1</v>
      </c>
      <c r="B2" s="32" t="s">
        <v>505</v>
      </c>
      <c r="C2" s="31" t="s">
        <v>506</v>
      </c>
      <c r="D2" s="31" t="s">
        <v>507</v>
      </c>
      <c r="E2" s="33" t="s">
        <v>508</v>
      </c>
      <c r="F2" s="33" t="s">
        <v>509</v>
      </c>
      <c r="G2" s="31" t="s">
        <v>510</v>
      </c>
      <c r="H2" s="31" t="s">
        <v>511</v>
      </c>
      <c r="I2" s="33" t="s">
        <v>512</v>
      </c>
      <c r="J2" s="33" t="s">
        <v>513</v>
      </c>
      <c r="K2" s="31" t="s">
        <v>514</v>
      </c>
      <c r="L2" s="31" t="s">
        <v>515</v>
      </c>
      <c r="M2" s="31" t="s">
        <v>374</v>
      </c>
      <c r="N2" s="1" t="s">
        <v>516</v>
      </c>
    </row>
    <row r="3" ht="28" customHeight="1" spans="1:18">
      <c r="A3" s="26">
        <v>1</v>
      </c>
      <c r="B3" s="34" t="s">
        <v>517</v>
      </c>
      <c r="C3" s="26">
        <v>6.6</v>
      </c>
      <c r="D3" s="26">
        <v>6.9</v>
      </c>
      <c r="E3" s="35">
        <v>4.1</v>
      </c>
      <c r="F3" s="35">
        <f t="shared" ref="F3:F28" si="0">(C3+D3)/2*E3</f>
        <v>27.68</v>
      </c>
      <c r="G3" s="26">
        <v>1</v>
      </c>
      <c r="H3" s="26">
        <f t="shared" ref="H3:H28" si="1">D3*G3</f>
        <v>6.9</v>
      </c>
      <c r="I3" s="35">
        <f t="shared" ref="I3:I28" si="2">F3+H3</f>
        <v>34.58</v>
      </c>
      <c r="J3" s="41">
        <f t="shared" ref="J3:J28" si="3">((C3+D3)/2/0.25*E3+E3/0.25*(C3+D3)/2)*0.222/1000</f>
        <v>0.049</v>
      </c>
      <c r="K3" s="41">
        <f t="shared" ref="K3:K28" si="4">D3/1.5*1*1.21/1000</f>
        <v>0.006</v>
      </c>
      <c r="L3" s="41">
        <f t="shared" ref="L3:L7" si="5">(C3/1.5*E3+3*C3)*1.21/1000</f>
        <v>0.046</v>
      </c>
      <c r="M3" s="42" t="s">
        <v>518</v>
      </c>
      <c r="Q3" s="1">
        <f t="shared" ref="Q3:Q7" si="6">((C3+D3)/2/1.5*E3+E3/1.5*(C3+D3)/2)*1.21/1000</f>
        <v>0.044649</v>
      </c>
      <c r="R3" s="1">
        <f t="shared" ref="R3:R7" si="7">Q3-L3</f>
        <v>-0.001351</v>
      </c>
    </row>
    <row r="4" ht="30" customHeight="1" spans="1:18">
      <c r="A4" s="26">
        <v>2</v>
      </c>
      <c r="B4" s="34" t="s">
        <v>519</v>
      </c>
      <c r="C4" s="26">
        <v>4.6</v>
      </c>
      <c r="D4" s="26">
        <v>4.5</v>
      </c>
      <c r="E4" s="35">
        <v>4.1</v>
      </c>
      <c r="F4" s="35">
        <f t="shared" si="0"/>
        <v>18.66</v>
      </c>
      <c r="G4" s="26">
        <v>1</v>
      </c>
      <c r="H4" s="26">
        <f t="shared" si="1"/>
        <v>4.5</v>
      </c>
      <c r="I4" s="35">
        <f t="shared" si="2"/>
        <v>23.16</v>
      </c>
      <c r="J4" s="41">
        <f t="shared" si="3"/>
        <v>0.033</v>
      </c>
      <c r="K4" s="41">
        <f t="shared" si="4"/>
        <v>0.004</v>
      </c>
      <c r="L4" s="41">
        <f t="shared" si="5"/>
        <v>0.032</v>
      </c>
      <c r="M4" s="43"/>
      <c r="N4" s="44" t="s">
        <v>520</v>
      </c>
      <c r="Q4" s="1">
        <f t="shared" si="6"/>
        <v>0.0300967333333333</v>
      </c>
      <c r="R4" s="1">
        <f t="shared" si="7"/>
        <v>-0.0019032666666667</v>
      </c>
    </row>
    <row r="5" ht="30" customHeight="1" spans="1:18">
      <c r="A5" s="26">
        <v>3</v>
      </c>
      <c r="B5" s="34" t="s">
        <v>521</v>
      </c>
      <c r="C5" s="26">
        <v>27</v>
      </c>
      <c r="D5" s="26">
        <v>26.5</v>
      </c>
      <c r="E5" s="35">
        <f>(5.7+4.5+4.3)/3</f>
        <v>4.83</v>
      </c>
      <c r="F5" s="35">
        <f t="shared" si="0"/>
        <v>129.2</v>
      </c>
      <c r="G5" s="26">
        <v>1</v>
      </c>
      <c r="H5" s="26">
        <f t="shared" si="1"/>
        <v>26.5</v>
      </c>
      <c r="I5" s="35">
        <f t="shared" si="2"/>
        <v>155.7</v>
      </c>
      <c r="J5" s="41">
        <f t="shared" si="3"/>
        <v>0.229</v>
      </c>
      <c r="K5" s="41">
        <f t="shared" si="4"/>
        <v>0.021</v>
      </c>
      <c r="L5" s="41">
        <f t="shared" si="5"/>
        <v>0.203</v>
      </c>
      <c r="M5" s="43"/>
      <c r="N5" s="44" t="s">
        <v>522</v>
      </c>
      <c r="Q5" s="1">
        <f t="shared" si="6"/>
        <v>0.2084467</v>
      </c>
      <c r="R5" s="1">
        <f t="shared" si="7"/>
        <v>0.0054467</v>
      </c>
    </row>
    <row r="6" ht="30" customHeight="1" spans="1:18">
      <c r="A6" s="26">
        <v>4</v>
      </c>
      <c r="B6" s="34" t="s">
        <v>523</v>
      </c>
      <c r="C6" s="26">
        <v>31.1</v>
      </c>
      <c r="D6" s="26">
        <v>34</v>
      </c>
      <c r="E6" s="36">
        <f>(4.9+6+5.8)/3</f>
        <v>5.57</v>
      </c>
      <c r="F6" s="35">
        <f t="shared" si="0"/>
        <v>181.3</v>
      </c>
      <c r="G6" s="26">
        <v>1</v>
      </c>
      <c r="H6" s="26">
        <f t="shared" si="1"/>
        <v>34</v>
      </c>
      <c r="I6" s="35">
        <f t="shared" si="2"/>
        <v>215.3</v>
      </c>
      <c r="J6" s="41">
        <f t="shared" si="3"/>
        <v>0.322</v>
      </c>
      <c r="K6" s="41">
        <f t="shared" si="4"/>
        <v>0.027</v>
      </c>
      <c r="L6" s="41">
        <f t="shared" si="5"/>
        <v>0.253</v>
      </c>
      <c r="M6" s="43"/>
      <c r="N6" s="44" t="s">
        <v>524</v>
      </c>
      <c r="Q6" s="1">
        <f t="shared" si="6"/>
        <v>0.29250298</v>
      </c>
      <c r="R6" s="1">
        <f t="shared" si="7"/>
        <v>0.03950298</v>
      </c>
    </row>
    <row r="7" ht="30" customHeight="1" spans="1:18">
      <c r="A7" s="26">
        <v>5</v>
      </c>
      <c r="B7" s="37" t="s">
        <v>525</v>
      </c>
      <c r="C7" s="26">
        <v>10</v>
      </c>
      <c r="D7" s="26">
        <v>12.6</v>
      </c>
      <c r="E7" s="35">
        <v>5.4</v>
      </c>
      <c r="F7" s="35">
        <f t="shared" si="0"/>
        <v>61.02</v>
      </c>
      <c r="G7" s="26">
        <v>1</v>
      </c>
      <c r="H7" s="26">
        <f t="shared" si="1"/>
        <v>12.6</v>
      </c>
      <c r="I7" s="35">
        <f t="shared" si="2"/>
        <v>73.62</v>
      </c>
      <c r="J7" s="41">
        <f t="shared" si="3"/>
        <v>0.108</v>
      </c>
      <c r="K7" s="41">
        <f t="shared" si="4"/>
        <v>0.01</v>
      </c>
      <c r="L7" s="41">
        <f t="shared" si="5"/>
        <v>0.08</v>
      </c>
      <c r="M7" s="43"/>
      <c r="N7" s="44" t="s">
        <v>526</v>
      </c>
      <c r="Q7" s="1">
        <f t="shared" si="6"/>
        <v>0.0984456</v>
      </c>
      <c r="R7" s="1">
        <f t="shared" si="7"/>
        <v>0.0184456</v>
      </c>
    </row>
    <row r="8" ht="30" customHeight="1" spans="1:14">
      <c r="A8" s="26">
        <v>6</v>
      </c>
      <c r="B8" s="34" t="s">
        <v>527</v>
      </c>
      <c r="C8" s="26">
        <v>45.8</v>
      </c>
      <c r="D8" s="26">
        <v>48</v>
      </c>
      <c r="E8" s="35">
        <f>(5.9+5.4+5.4+5.6)/4</f>
        <v>5.58</v>
      </c>
      <c r="F8" s="35">
        <f t="shared" si="0"/>
        <v>261.7</v>
      </c>
      <c r="G8" s="26">
        <v>1</v>
      </c>
      <c r="H8" s="26">
        <f t="shared" si="1"/>
        <v>48</v>
      </c>
      <c r="I8" s="35">
        <f t="shared" si="2"/>
        <v>309.7</v>
      </c>
      <c r="J8" s="41">
        <f t="shared" si="3"/>
        <v>0.465</v>
      </c>
      <c r="K8" s="41">
        <f t="shared" si="4"/>
        <v>0.039</v>
      </c>
      <c r="L8" s="41"/>
      <c r="M8" s="43"/>
      <c r="N8" s="44" t="s">
        <v>528</v>
      </c>
    </row>
    <row r="9" ht="30" customHeight="1" spans="1:14">
      <c r="A9" s="26">
        <v>7</v>
      </c>
      <c r="B9" s="34" t="s">
        <v>529</v>
      </c>
      <c r="C9" s="26">
        <v>7.3</v>
      </c>
      <c r="D9" s="26">
        <v>7.8</v>
      </c>
      <c r="E9" s="35">
        <v>5.5</v>
      </c>
      <c r="F9" s="35">
        <f t="shared" si="0"/>
        <v>41.53</v>
      </c>
      <c r="G9" s="26">
        <v>1</v>
      </c>
      <c r="H9" s="26">
        <f t="shared" si="1"/>
        <v>7.8</v>
      </c>
      <c r="I9" s="35">
        <f t="shared" si="2"/>
        <v>49.33</v>
      </c>
      <c r="J9" s="41">
        <f t="shared" si="3"/>
        <v>0.074</v>
      </c>
      <c r="K9" s="41">
        <f t="shared" si="4"/>
        <v>0.006</v>
      </c>
      <c r="L9" s="41"/>
      <c r="M9" s="43"/>
      <c r="N9" s="44" t="s">
        <v>530</v>
      </c>
    </row>
    <row r="10" ht="30" customHeight="1" spans="1:13">
      <c r="A10" s="26">
        <v>8</v>
      </c>
      <c r="B10" s="34" t="s">
        <v>531</v>
      </c>
      <c r="C10" s="26">
        <v>8</v>
      </c>
      <c r="D10" s="26">
        <v>7.7</v>
      </c>
      <c r="E10" s="35">
        <v>5.4</v>
      </c>
      <c r="F10" s="35">
        <f t="shared" si="0"/>
        <v>42.39</v>
      </c>
      <c r="G10" s="26">
        <v>1</v>
      </c>
      <c r="H10" s="26">
        <f t="shared" si="1"/>
        <v>7.7</v>
      </c>
      <c r="I10" s="35">
        <f t="shared" si="2"/>
        <v>50.09</v>
      </c>
      <c r="J10" s="41">
        <f t="shared" si="3"/>
        <v>0.075</v>
      </c>
      <c r="K10" s="41">
        <f t="shared" si="4"/>
        <v>0.006</v>
      </c>
      <c r="L10" s="41"/>
      <c r="M10" s="43"/>
    </row>
    <row r="11" ht="30" customHeight="1" spans="1:13">
      <c r="A11" s="26">
        <v>9</v>
      </c>
      <c r="B11" s="34" t="s">
        <v>532</v>
      </c>
      <c r="C11" s="26">
        <v>58</v>
      </c>
      <c r="D11" s="26">
        <v>57.1</v>
      </c>
      <c r="E11" s="35">
        <f>(5.5+5.3+5.1)/3</f>
        <v>5.3</v>
      </c>
      <c r="F11" s="35">
        <f t="shared" si="0"/>
        <v>305.02</v>
      </c>
      <c r="G11" s="26">
        <v>1</v>
      </c>
      <c r="H11" s="26">
        <f t="shared" si="1"/>
        <v>57.1</v>
      </c>
      <c r="I11" s="35">
        <f t="shared" si="2"/>
        <v>362.12</v>
      </c>
      <c r="J11" s="41">
        <f t="shared" si="3"/>
        <v>0.542</v>
      </c>
      <c r="K11" s="41">
        <f t="shared" si="4"/>
        <v>0.046</v>
      </c>
      <c r="L11" s="41"/>
      <c r="M11" s="43"/>
    </row>
    <row r="12" ht="30" customHeight="1" spans="1:13">
      <c r="A12" s="26">
        <v>10</v>
      </c>
      <c r="B12" s="34" t="s">
        <v>533</v>
      </c>
      <c r="C12" s="26">
        <v>5.4</v>
      </c>
      <c r="D12" s="26">
        <v>5.4</v>
      </c>
      <c r="E12" s="35">
        <v>3.4</v>
      </c>
      <c r="F12" s="35">
        <f t="shared" si="0"/>
        <v>18.36</v>
      </c>
      <c r="G12" s="26">
        <v>1</v>
      </c>
      <c r="H12" s="26">
        <f t="shared" si="1"/>
        <v>5.4</v>
      </c>
      <c r="I12" s="35">
        <f t="shared" si="2"/>
        <v>23.76</v>
      </c>
      <c r="J12" s="41">
        <f t="shared" si="3"/>
        <v>0.033</v>
      </c>
      <c r="K12" s="41">
        <f t="shared" si="4"/>
        <v>0.004</v>
      </c>
      <c r="L12" s="41"/>
      <c r="M12" s="43"/>
    </row>
    <row r="13" ht="30" customHeight="1" spans="1:13">
      <c r="A13" s="26">
        <v>11</v>
      </c>
      <c r="B13" s="34" t="s">
        <v>534</v>
      </c>
      <c r="C13" s="26">
        <v>77.6</v>
      </c>
      <c r="D13" s="26">
        <v>81</v>
      </c>
      <c r="E13" s="35">
        <f>(3.7+5*3)/4</f>
        <v>4.68</v>
      </c>
      <c r="F13" s="35">
        <f t="shared" si="0"/>
        <v>371.12</v>
      </c>
      <c r="G13" s="26">
        <v>1</v>
      </c>
      <c r="H13" s="26">
        <f t="shared" si="1"/>
        <v>81</v>
      </c>
      <c r="I13" s="35">
        <f t="shared" si="2"/>
        <v>452.12</v>
      </c>
      <c r="J13" s="41">
        <f t="shared" si="3"/>
        <v>0.659</v>
      </c>
      <c r="K13" s="41">
        <f t="shared" si="4"/>
        <v>0.065</v>
      </c>
      <c r="L13" s="41"/>
      <c r="M13" s="45"/>
    </row>
    <row r="14" ht="30" customHeight="1" spans="1:18">
      <c r="A14" s="26">
        <v>12</v>
      </c>
      <c r="B14" s="34" t="s">
        <v>517</v>
      </c>
      <c r="C14" s="26">
        <v>80</v>
      </c>
      <c r="D14" s="26">
        <v>80</v>
      </c>
      <c r="E14" s="35">
        <f>(4.1+4+4.1)/3</f>
        <v>4.07</v>
      </c>
      <c r="F14" s="35">
        <f t="shared" si="0"/>
        <v>325.6</v>
      </c>
      <c r="G14" s="26">
        <v>1</v>
      </c>
      <c r="H14" s="26">
        <f t="shared" si="1"/>
        <v>80</v>
      </c>
      <c r="I14" s="35">
        <f t="shared" si="2"/>
        <v>405.6</v>
      </c>
      <c r="J14" s="41">
        <f t="shared" si="3"/>
        <v>0.578</v>
      </c>
      <c r="K14" s="41">
        <f t="shared" si="4"/>
        <v>0.065</v>
      </c>
      <c r="L14" s="41">
        <f t="shared" ref="L14:L28" si="8">(C14/1.5*E14+3*C14)*1.21/1000</f>
        <v>0.553</v>
      </c>
      <c r="M14" s="42" t="s">
        <v>535</v>
      </c>
      <c r="Q14" s="1">
        <f t="shared" ref="Q14:Q28" si="9">((C14+D14)/2/1.5*E14+E14/1.5*(C14+D14)/2)*1.21/1000</f>
        <v>0.525301333333333</v>
      </c>
      <c r="R14" s="1">
        <f t="shared" ref="R14:R29" si="10">Q14-L14</f>
        <v>-0.0276986666666671</v>
      </c>
    </row>
    <row r="15" ht="30" customHeight="1" spans="1:18">
      <c r="A15" s="26">
        <v>13</v>
      </c>
      <c r="B15" s="34" t="s">
        <v>519</v>
      </c>
      <c r="C15" s="26">
        <v>21</v>
      </c>
      <c r="D15" s="26">
        <v>21</v>
      </c>
      <c r="E15" s="35">
        <f>(4.4+5.5)/2</f>
        <v>4.95</v>
      </c>
      <c r="F15" s="35">
        <f t="shared" si="0"/>
        <v>103.95</v>
      </c>
      <c r="G15" s="26">
        <v>1</v>
      </c>
      <c r="H15" s="26">
        <f t="shared" si="1"/>
        <v>21</v>
      </c>
      <c r="I15" s="35">
        <f t="shared" si="2"/>
        <v>124.95</v>
      </c>
      <c r="J15" s="41">
        <f t="shared" si="3"/>
        <v>0.185</v>
      </c>
      <c r="K15" s="41">
        <f t="shared" si="4"/>
        <v>0.017</v>
      </c>
      <c r="L15" s="41">
        <f t="shared" si="8"/>
        <v>0.16</v>
      </c>
      <c r="M15" s="43"/>
      <c r="Q15" s="1">
        <f t="shared" si="9"/>
        <v>0.167706</v>
      </c>
      <c r="R15" s="1">
        <f t="shared" si="10"/>
        <v>0.00770599999999999</v>
      </c>
    </row>
    <row r="16" ht="30" customHeight="1" spans="1:18">
      <c r="A16" s="26">
        <v>14</v>
      </c>
      <c r="B16" s="34" t="s">
        <v>521</v>
      </c>
      <c r="C16" s="26">
        <v>12.5</v>
      </c>
      <c r="D16" s="26">
        <v>12.5</v>
      </c>
      <c r="E16" s="35">
        <v>4.6</v>
      </c>
      <c r="F16" s="35">
        <f t="shared" si="0"/>
        <v>57.5</v>
      </c>
      <c r="G16" s="26">
        <v>1</v>
      </c>
      <c r="H16" s="26">
        <f t="shared" si="1"/>
        <v>12.5</v>
      </c>
      <c r="I16" s="35">
        <f t="shared" si="2"/>
        <v>70</v>
      </c>
      <c r="J16" s="41">
        <f t="shared" si="3"/>
        <v>0.102</v>
      </c>
      <c r="K16" s="41">
        <f t="shared" si="4"/>
        <v>0.01</v>
      </c>
      <c r="L16" s="41">
        <f t="shared" si="8"/>
        <v>0.092</v>
      </c>
      <c r="M16" s="43"/>
      <c r="Q16" s="1">
        <f t="shared" si="9"/>
        <v>0.0927666666666667</v>
      </c>
      <c r="R16" s="1">
        <f t="shared" si="10"/>
        <v>0.000766666666666707</v>
      </c>
    </row>
    <row r="17" ht="30" customHeight="1" spans="1:18">
      <c r="A17" s="26">
        <v>15</v>
      </c>
      <c r="B17" s="34" t="s">
        <v>523</v>
      </c>
      <c r="C17" s="26">
        <v>38.5</v>
      </c>
      <c r="D17" s="26">
        <v>38.5</v>
      </c>
      <c r="E17" s="35">
        <f>(4.6)/1</f>
        <v>4.6</v>
      </c>
      <c r="F17" s="35">
        <f t="shared" si="0"/>
        <v>177.1</v>
      </c>
      <c r="G17" s="26">
        <v>1</v>
      </c>
      <c r="H17" s="26">
        <f t="shared" si="1"/>
        <v>38.5</v>
      </c>
      <c r="I17" s="35">
        <f t="shared" si="2"/>
        <v>215.6</v>
      </c>
      <c r="J17" s="41">
        <f t="shared" si="3"/>
        <v>0.315</v>
      </c>
      <c r="K17" s="41">
        <f t="shared" si="4"/>
        <v>0.031</v>
      </c>
      <c r="L17" s="41">
        <f t="shared" si="8"/>
        <v>0.283</v>
      </c>
      <c r="M17" s="43"/>
      <c r="Q17" s="1">
        <f t="shared" si="9"/>
        <v>0.285721333333333</v>
      </c>
      <c r="R17" s="1">
        <f t="shared" si="10"/>
        <v>0.00272133333333302</v>
      </c>
    </row>
    <row r="18" ht="30" customHeight="1" spans="1:18">
      <c r="A18" s="26">
        <v>16</v>
      </c>
      <c r="B18" s="37" t="s">
        <v>527</v>
      </c>
      <c r="C18" s="26">
        <v>13</v>
      </c>
      <c r="D18" s="26">
        <v>13</v>
      </c>
      <c r="E18" s="35">
        <v>4.5</v>
      </c>
      <c r="F18" s="35">
        <f t="shared" si="0"/>
        <v>58.5</v>
      </c>
      <c r="G18" s="26">
        <v>1</v>
      </c>
      <c r="H18" s="26">
        <f t="shared" si="1"/>
        <v>13</v>
      </c>
      <c r="I18" s="35">
        <f t="shared" si="2"/>
        <v>71.5</v>
      </c>
      <c r="J18" s="41">
        <f t="shared" si="3"/>
        <v>0.104</v>
      </c>
      <c r="K18" s="41">
        <f t="shared" si="4"/>
        <v>0.01</v>
      </c>
      <c r="L18" s="41">
        <f t="shared" si="8"/>
        <v>0.094</v>
      </c>
      <c r="M18" s="43"/>
      <c r="Q18" s="1">
        <f t="shared" si="9"/>
        <v>0.09438</v>
      </c>
      <c r="R18" s="1">
        <f t="shared" si="10"/>
        <v>0.000380000000000005</v>
      </c>
    </row>
    <row r="19" ht="30" customHeight="1" spans="1:18">
      <c r="A19" s="26">
        <v>17</v>
      </c>
      <c r="B19" s="34" t="s">
        <v>529</v>
      </c>
      <c r="C19" s="26">
        <v>61</v>
      </c>
      <c r="D19" s="26">
        <v>61</v>
      </c>
      <c r="E19" s="35">
        <f>(4.6)/1</f>
        <v>4.6</v>
      </c>
      <c r="F19" s="35">
        <f t="shared" si="0"/>
        <v>280.6</v>
      </c>
      <c r="G19" s="26">
        <v>1</v>
      </c>
      <c r="H19" s="26">
        <f t="shared" si="1"/>
        <v>61</v>
      </c>
      <c r="I19" s="35">
        <f t="shared" si="2"/>
        <v>341.6</v>
      </c>
      <c r="J19" s="41">
        <f t="shared" si="3"/>
        <v>0.498</v>
      </c>
      <c r="K19" s="41">
        <f t="shared" si="4"/>
        <v>0.049</v>
      </c>
      <c r="L19" s="41">
        <f t="shared" si="8"/>
        <v>0.448</v>
      </c>
      <c r="M19" s="43"/>
      <c r="Q19" s="1">
        <f t="shared" si="9"/>
        <v>0.452701333333333</v>
      </c>
      <c r="R19" s="1">
        <f t="shared" si="10"/>
        <v>0.004701333333333</v>
      </c>
    </row>
    <row r="20" ht="30" customHeight="1" spans="1:18">
      <c r="A20" s="26">
        <v>18</v>
      </c>
      <c r="B20" s="34" t="s">
        <v>531</v>
      </c>
      <c r="C20" s="26">
        <v>42</v>
      </c>
      <c r="D20" s="26">
        <v>42</v>
      </c>
      <c r="E20" s="35">
        <f>(5.5+5)/2</f>
        <v>5.25</v>
      </c>
      <c r="F20" s="35">
        <f t="shared" si="0"/>
        <v>220.5</v>
      </c>
      <c r="G20" s="26">
        <v>1</v>
      </c>
      <c r="H20" s="26">
        <f t="shared" si="1"/>
        <v>42</v>
      </c>
      <c r="I20" s="35">
        <f t="shared" si="2"/>
        <v>262.5</v>
      </c>
      <c r="J20" s="41">
        <f t="shared" si="3"/>
        <v>0.392</v>
      </c>
      <c r="K20" s="41">
        <f t="shared" si="4"/>
        <v>0.034</v>
      </c>
      <c r="L20" s="41">
        <f t="shared" si="8"/>
        <v>0.33</v>
      </c>
      <c r="M20" s="43"/>
      <c r="Q20" s="1">
        <f t="shared" si="9"/>
        <v>0.35574</v>
      </c>
      <c r="R20" s="1">
        <f t="shared" si="10"/>
        <v>0.02574</v>
      </c>
    </row>
    <row r="21" ht="30" customHeight="1" spans="1:18">
      <c r="A21" s="26">
        <v>19</v>
      </c>
      <c r="B21" s="34" t="s">
        <v>532</v>
      </c>
      <c r="C21" s="26">
        <v>128</v>
      </c>
      <c r="D21" s="26">
        <v>128</v>
      </c>
      <c r="E21" s="35">
        <f>(5.5+5.3+4.8+5+4.9)/5</f>
        <v>5.1</v>
      </c>
      <c r="F21" s="35">
        <f t="shared" si="0"/>
        <v>652.8</v>
      </c>
      <c r="G21" s="26">
        <v>1</v>
      </c>
      <c r="H21" s="26">
        <f t="shared" si="1"/>
        <v>128</v>
      </c>
      <c r="I21" s="35">
        <f t="shared" si="2"/>
        <v>780.8</v>
      </c>
      <c r="J21" s="41">
        <f t="shared" si="3"/>
        <v>1.159</v>
      </c>
      <c r="K21" s="41">
        <f t="shared" si="4"/>
        <v>0.103</v>
      </c>
      <c r="L21" s="41">
        <f t="shared" si="8"/>
        <v>0.991</v>
      </c>
      <c r="M21" s="43"/>
      <c r="Q21" s="1">
        <f t="shared" si="9"/>
        <v>1.053184</v>
      </c>
      <c r="R21" s="1">
        <f t="shared" si="10"/>
        <v>0.0621839999999999</v>
      </c>
    </row>
    <row r="22" ht="30" customHeight="1" spans="1:18">
      <c r="A22" s="26">
        <v>20</v>
      </c>
      <c r="B22" s="34" t="s">
        <v>536</v>
      </c>
      <c r="C22" s="26">
        <v>42</v>
      </c>
      <c r="D22" s="26">
        <v>42</v>
      </c>
      <c r="E22" s="35">
        <f>(4.1+4.5+4.7)/3</f>
        <v>4.43</v>
      </c>
      <c r="F22" s="35">
        <f t="shared" si="0"/>
        <v>186.06</v>
      </c>
      <c r="G22" s="26">
        <v>1</v>
      </c>
      <c r="H22" s="26">
        <f t="shared" si="1"/>
        <v>42</v>
      </c>
      <c r="I22" s="35">
        <f t="shared" si="2"/>
        <v>228.06</v>
      </c>
      <c r="J22" s="41">
        <f t="shared" si="3"/>
        <v>0.33</v>
      </c>
      <c r="K22" s="41">
        <f t="shared" si="4"/>
        <v>0.034</v>
      </c>
      <c r="L22" s="41">
        <f t="shared" si="8"/>
        <v>0.303</v>
      </c>
      <c r="M22" s="43"/>
      <c r="Q22" s="1">
        <f t="shared" si="9"/>
        <v>0.3001768</v>
      </c>
      <c r="R22" s="1">
        <f t="shared" si="10"/>
        <v>-0.00282319999999997</v>
      </c>
    </row>
    <row r="23" ht="30" customHeight="1" spans="1:18">
      <c r="A23" s="26">
        <v>21</v>
      </c>
      <c r="B23" s="34" t="s">
        <v>534</v>
      </c>
      <c r="C23" s="26">
        <v>80</v>
      </c>
      <c r="D23" s="26">
        <v>80</v>
      </c>
      <c r="E23" s="35">
        <f>(4.6+4.5)/2</f>
        <v>4.55</v>
      </c>
      <c r="F23" s="35">
        <f t="shared" si="0"/>
        <v>364</v>
      </c>
      <c r="G23" s="26">
        <v>1</v>
      </c>
      <c r="H23" s="26">
        <f t="shared" si="1"/>
        <v>80</v>
      </c>
      <c r="I23" s="35">
        <f t="shared" si="2"/>
        <v>444</v>
      </c>
      <c r="J23" s="41">
        <f t="shared" si="3"/>
        <v>0.646</v>
      </c>
      <c r="K23" s="41">
        <f t="shared" si="4"/>
        <v>0.065</v>
      </c>
      <c r="L23" s="41">
        <f t="shared" si="8"/>
        <v>0.584</v>
      </c>
      <c r="M23" s="43"/>
      <c r="Q23" s="1">
        <f t="shared" si="9"/>
        <v>0.587253333333333</v>
      </c>
      <c r="R23" s="1">
        <f t="shared" si="10"/>
        <v>0.003253333333333</v>
      </c>
    </row>
    <row r="24" ht="30" customHeight="1" spans="1:18">
      <c r="A24" s="26">
        <v>22</v>
      </c>
      <c r="B24" s="34" t="s">
        <v>537</v>
      </c>
      <c r="C24" s="26">
        <v>16.5</v>
      </c>
      <c r="D24" s="26">
        <v>16.5</v>
      </c>
      <c r="E24" s="35">
        <f>(4.5*2)/2</f>
        <v>4.5</v>
      </c>
      <c r="F24" s="35">
        <f t="shared" si="0"/>
        <v>74.25</v>
      </c>
      <c r="G24" s="26">
        <v>1</v>
      </c>
      <c r="H24" s="26">
        <f t="shared" si="1"/>
        <v>16.5</v>
      </c>
      <c r="I24" s="35">
        <f t="shared" si="2"/>
        <v>90.75</v>
      </c>
      <c r="J24" s="41">
        <f t="shared" si="3"/>
        <v>0.132</v>
      </c>
      <c r="K24" s="41">
        <f t="shared" si="4"/>
        <v>0.013</v>
      </c>
      <c r="L24" s="41">
        <f t="shared" si="8"/>
        <v>0.12</v>
      </c>
      <c r="M24" s="43"/>
      <c r="Q24" s="1">
        <f t="shared" si="9"/>
        <v>0.11979</v>
      </c>
      <c r="R24" s="1">
        <f t="shared" si="10"/>
        <v>-0.000210000000000002</v>
      </c>
    </row>
    <row r="25" ht="30" customHeight="1" spans="1:18">
      <c r="A25" s="26">
        <v>23</v>
      </c>
      <c r="B25" s="37" t="s">
        <v>538</v>
      </c>
      <c r="C25" s="26">
        <v>36</v>
      </c>
      <c r="D25" s="26">
        <v>36</v>
      </c>
      <c r="E25" s="35">
        <f>(4.4+4.5)/2</f>
        <v>4.45</v>
      </c>
      <c r="F25" s="35">
        <f t="shared" si="0"/>
        <v>160.2</v>
      </c>
      <c r="G25" s="26">
        <v>1</v>
      </c>
      <c r="H25" s="26">
        <f t="shared" si="1"/>
        <v>36</v>
      </c>
      <c r="I25" s="35">
        <f t="shared" si="2"/>
        <v>196.2</v>
      </c>
      <c r="J25" s="41">
        <f t="shared" si="3"/>
        <v>0.285</v>
      </c>
      <c r="K25" s="41">
        <f t="shared" si="4"/>
        <v>0.029</v>
      </c>
      <c r="L25" s="41">
        <f t="shared" si="8"/>
        <v>0.26</v>
      </c>
      <c r="M25" s="45"/>
      <c r="Q25" s="1">
        <f t="shared" si="9"/>
        <v>0.258456</v>
      </c>
      <c r="R25" s="1">
        <f t="shared" si="10"/>
        <v>-0.00154399999999999</v>
      </c>
    </row>
    <row r="26" ht="30" customHeight="1" spans="1:18">
      <c r="A26" s="26">
        <v>24</v>
      </c>
      <c r="B26" s="34" t="s">
        <v>539</v>
      </c>
      <c r="C26" s="26">
        <v>6</v>
      </c>
      <c r="D26" s="26">
        <v>6</v>
      </c>
      <c r="E26" s="35">
        <v>4</v>
      </c>
      <c r="F26" s="35">
        <f t="shared" si="0"/>
        <v>24</v>
      </c>
      <c r="G26" s="26">
        <v>1</v>
      </c>
      <c r="H26" s="26">
        <f t="shared" si="1"/>
        <v>6</v>
      </c>
      <c r="I26" s="35">
        <f t="shared" si="2"/>
        <v>30</v>
      </c>
      <c r="J26" s="41">
        <f t="shared" si="3"/>
        <v>0.043</v>
      </c>
      <c r="K26" s="41">
        <f t="shared" si="4"/>
        <v>0.005</v>
      </c>
      <c r="L26" s="41">
        <f t="shared" si="8"/>
        <v>0.041</v>
      </c>
      <c r="M26" s="42" t="s">
        <v>540</v>
      </c>
      <c r="Q26" s="1">
        <f t="shared" si="9"/>
        <v>0.03872</v>
      </c>
      <c r="R26" s="1">
        <f t="shared" si="10"/>
        <v>-0.00228</v>
      </c>
    </row>
    <row r="27" ht="30" customHeight="1" spans="1:18">
      <c r="A27" s="26">
        <v>25</v>
      </c>
      <c r="B27" s="34" t="s">
        <v>541</v>
      </c>
      <c r="C27" s="26">
        <f>(21+14+18.3)</f>
        <v>53.3</v>
      </c>
      <c r="D27" s="26">
        <f>(21+14+18.3)</f>
        <v>53.3</v>
      </c>
      <c r="E27" s="35">
        <f>(4.3*2)/2</f>
        <v>4.3</v>
      </c>
      <c r="F27" s="35">
        <f t="shared" si="0"/>
        <v>229.19</v>
      </c>
      <c r="G27" s="26">
        <v>1</v>
      </c>
      <c r="H27" s="26">
        <f t="shared" si="1"/>
        <v>53.3</v>
      </c>
      <c r="I27" s="35">
        <f t="shared" si="2"/>
        <v>282.49</v>
      </c>
      <c r="J27" s="41">
        <f t="shared" si="3"/>
        <v>0.407</v>
      </c>
      <c r="K27" s="41">
        <f t="shared" si="4"/>
        <v>0.043</v>
      </c>
      <c r="L27" s="41">
        <f t="shared" si="8"/>
        <v>0.378</v>
      </c>
      <c r="M27" s="43"/>
      <c r="Q27" s="1">
        <f t="shared" si="9"/>
        <v>0.369759866666667</v>
      </c>
      <c r="R27" s="1">
        <f t="shared" si="10"/>
        <v>-0.00824013333333301</v>
      </c>
    </row>
    <row r="28" ht="30" customHeight="1" spans="1:18">
      <c r="A28" s="26">
        <v>26</v>
      </c>
      <c r="B28" s="34" t="s">
        <v>542</v>
      </c>
      <c r="C28" s="26">
        <v>25</v>
      </c>
      <c r="D28" s="26">
        <v>25</v>
      </c>
      <c r="E28" s="35">
        <f>(4.3+4.45+3)/3</f>
        <v>3.92</v>
      </c>
      <c r="F28" s="35">
        <f t="shared" si="0"/>
        <v>98</v>
      </c>
      <c r="G28" s="26">
        <v>1</v>
      </c>
      <c r="H28" s="26">
        <f t="shared" si="1"/>
        <v>25</v>
      </c>
      <c r="I28" s="35">
        <f t="shared" si="2"/>
        <v>123</v>
      </c>
      <c r="J28" s="41">
        <f t="shared" si="3"/>
        <v>0.174</v>
      </c>
      <c r="K28" s="41">
        <f t="shared" si="4"/>
        <v>0.02</v>
      </c>
      <c r="L28" s="41">
        <f t="shared" si="8"/>
        <v>0.17</v>
      </c>
      <c r="M28" s="45"/>
      <c r="Q28" s="1">
        <f t="shared" si="9"/>
        <v>0.158106666666667</v>
      </c>
      <c r="R28" s="1">
        <f t="shared" si="10"/>
        <v>-0.011893333333333</v>
      </c>
    </row>
    <row r="29" ht="30" customHeight="1" spans="1:18">
      <c r="A29" s="26">
        <v>27</v>
      </c>
      <c r="B29" s="38" t="s">
        <v>543</v>
      </c>
      <c r="C29" s="39"/>
      <c r="D29" s="39"/>
      <c r="E29" s="40"/>
      <c r="F29" s="35">
        <f t="shared" ref="F29:L29" si="11">SUM(F3:F28)</f>
        <v>4470.23</v>
      </c>
      <c r="G29" s="26"/>
      <c r="H29" s="26">
        <f t="shared" si="11"/>
        <v>946.3</v>
      </c>
      <c r="I29" s="35">
        <f t="shared" si="11"/>
        <v>5416.53</v>
      </c>
      <c r="J29" s="41">
        <f t="shared" si="11"/>
        <v>7.939</v>
      </c>
      <c r="K29" s="41">
        <f t="shared" si="11"/>
        <v>0.762</v>
      </c>
      <c r="L29" s="41">
        <f t="shared" si="11"/>
        <v>5.421</v>
      </c>
      <c r="M29" s="26"/>
      <c r="Q29" s="1">
        <f>SUM(Q3:Q28)</f>
        <v>5.53390434666667</v>
      </c>
      <c r="R29" s="1">
        <f t="shared" si="10"/>
        <v>0.11290434666667</v>
      </c>
    </row>
  </sheetData>
  <mergeCells count="5">
    <mergeCell ref="A1:M1"/>
    <mergeCell ref="B29:E29"/>
    <mergeCell ref="M3:M13"/>
    <mergeCell ref="M14:M25"/>
    <mergeCell ref="M26:M28"/>
  </mergeCells>
  <printOptions horizontalCentered="1"/>
  <pageMargins left="0.357638888888889" right="0.357638888888889" top="0.236111111111111" bottom="0.196527777777778" header="0.511805555555556" footer="0.511805555555556"/>
  <pageSetup paperSize="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1#楼 </vt:lpstr>
      <vt:lpstr>2#楼 </vt:lpstr>
      <vt:lpstr>6#楼</vt:lpstr>
      <vt:lpstr>7#楼</vt:lpstr>
      <vt:lpstr>1结算审批表</vt:lpstr>
      <vt:lpstr>2资料存档目录</vt:lpstr>
      <vt:lpstr>3工程结算汇总表</vt:lpstr>
      <vt:lpstr>4结算明细汇总表</vt:lpstr>
      <vt:lpstr>5.80厚挂网喷浆-合同内</vt:lpstr>
      <vt:lpstr>6.锚钉-合同内</vt:lpstr>
      <vt:lpstr>7.二次支护80厚挂网喷浆-签证</vt:lpstr>
      <vt:lpstr>8.二次支护锚钉-签证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OLL</cp:lastModifiedBy>
  <dcterms:created xsi:type="dcterms:W3CDTF">2009-08-21T07:16:00Z</dcterms:created>
  <cp:lastPrinted>2019-03-25T03:18:00Z</cp:lastPrinted>
  <dcterms:modified xsi:type="dcterms:W3CDTF">2021-11-24T06:17:39Z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CF85BF74B52C43F080339D4CBDA80B72</vt:lpwstr>
  </property>
  <property fmtid="{D5CDD505-2E9C-101B-9397-08002B2CF9AE}" pid="4" name="KSOReadingLayout">
    <vt:bool>true</vt:bool>
  </property>
</Properties>
</file>