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40" activeTab="1"/>
  </bookViews>
  <sheets>
    <sheet name="报价汇总表" sheetId="2" r:id="rId1"/>
    <sheet name="工程量清单计价表" sheetId="1" r:id="rId2"/>
    <sheet name="WpsReserved_CellImgList" sheetId="3" state="veryHidden" r:id="rId3"/>
  </sheets>
  <definedNames>
    <definedName name="_xlnm.Print_Area" localSheetId="1">工程量清单计价表!$A$1:$I$82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19E660A607384F03920397108DA0772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7675" y="2019300"/>
          <a:ext cx="2724150" cy="4143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D4FCC8F90FF54DF89C5A7886547ECF4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17675" y="6591300"/>
          <a:ext cx="3324225" cy="4371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ACB5E2220F21444A8CBD10DD5F41D24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17675" y="5067300"/>
          <a:ext cx="3552825" cy="4448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88F2DDE14B3D45B8BCE6011FF57A45D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62125" y="13515975"/>
          <a:ext cx="5562600" cy="2428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FF7C02DAF288466ABB7F083F2E980B8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52320" y="2836545"/>
          <a:ext cx="4076700" cy="4943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61F7F19133ED45C6915FB71BAE4A269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06270" y="3587750"/>
          <a:ext cx="2514600" cy="3124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7AB2F179FDBB4A78B1FE9A09DCA127A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717675" y="7353300"/>
          <a:ext cx="4400550" cy="4295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97A19A3391394ACC8AA6D8F2EC0301D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17675" y="5829300"/>
          <a:ext cx="3019425" cy="4457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1285370F8C204E3983C75653EF178D5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717675" y="4305300"/>
          <a:ext cx="2838450" cy="4448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74821AD9546A46AFBACE55C14A5BCEE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17675" y="8115300"/>
          <a:ext cx="3905250" cy="2057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50060562F89C4E24A314191FB4722DF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717675" y="10401300"/>
          <a:ext cx="5848350" cy="3028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B5FFDF1061F940E6B8ABBFD73A455D2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717675" y="11163300"/>
          <a:ext cx="5743575" cy="2819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0C8ED800AC3C4983984E1436C2BDB15D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17675" y="11925300"/>
          <a:ext cx="7077075" cy="3600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66602A0C9FD741339F47BF0537AB378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717675" y="12687300"/>
          <a:ext cx="6076950" cy="3486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BE324F5FDD164089879A0075DD34D92B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717675" y="14211300"/>
          <a:ext cx="6600825" cy="2743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6A2E510212EA4E20AF3D8DD3BA2C7FFB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739265" y="14984730"/>
          <a:ext cx="6467475" cy="3076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ACE63719379D4C85966EC2C91A559C1A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717675" y="15735300"/>
          <a:ext cx="6734175" cy="2247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CBC41F1472464C349D29BE1B27D910F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179320" y="16609060"/>
          <a:ext cx="7705725" cy="2952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FE89476A1DC9478E946BD9745FFC01FB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717675" y="17259300"/>
          <a:ext cx="5429250" cy="3819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2C880E7AB35B4805B4547CC2E8FF967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717675" y="18021300"/>
          <a:ext cx="10458450" cy="2638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FC3B7E34BFCC428FBE783745D811843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717675" y="21831300"/>
          <a:ext cx="3886200" cy="6096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A6DBFEED68814380890FB2D38CCE34E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717675" y="22593300"/>
          <a:ext cx="5581650" cy="685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A221A63553AA42A69B0A1B5FF4836F1D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717675" y="23355300"/>
          <a:ext cx="5553075" cy="1057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6F8B9B42E5CB4DDBB56E9C45EC49257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717675" y="44119800"/>
          <a:ext cx="5676900" cy="4324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AAD4A7FE8C6E4F3696A35941F8431E0B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717675" y="44881800"/>
          <a:ext cx="7686675" cy="29337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<sst xmlns="http://schemas.openxmlformats.org/spreadsheetml/2006/main" count="268" uniqueCount="140">
  <si>
    <t>《工程量清单计价表（开元壹号62#地块一期项目地下车库金刚砂地坪漆及交通设施工程）》</t>
  </si>
  <si>
    <t>序号</t>
  </si>
  <si>
    <t>项目名称</t>
  </si>
  <si>
    <r>
      <rPr>
        <b/>
        <sz val="12"/>
        <color theme="1"/>
        <rFont val="宋体"/>
        <charset val="134"/>
        <scheme val="minor"/>
      </rPr>
      <t>含税（</t>
    </r>
    <r>
      <rPr>
        <b/>
        <u/>
        <sz val="12"/>
        <color theme="1"/>
        <rFont val="宋体"/>
        <charset val="134"/>
        <scheme val="minor"/>
      </rPr>
      <t xml:space="preserve"> 9 </t>
    </r>
    <r>
      <rPr>
        <b/>
        <sz val="12"/>
        <color theme="1"/>
        <rFont val="宋体"/>
        <charset val="134"/>
        <scheme val="minor"/>
      </rPr>
      <t>%）金额（元）</t>
    </r>
  </si>
  <si>
    <t>备注</t>
  </si>
  <si>
    <t>标线部分</t>
  </si>
  <si>
    <t>反光标牌部分</t>
  </si>
  <si>
    <t>交通设施部分</t>
  </si>
  <si>
    <t>地坪部分</t>
  </si>
  <si>
    <t>墙柱面喷涂部分</t>
  </si>
  <si>
    <t>排水沟部分</t>
  </si>
  <si>
    <t>含税金额合计（元）</t>
  </si>
  <si>
    <t>最终优惠价3320000.00元</t>
  </si>
  <si>
    <t>名称</t>
  </si>
  <si>
    <t>简图</t>
  </si>
  <si>
    <t>规格
(mm)</t>
  </si>
  <si>
    <t>单位</t>
  </si>
  <si>
    <t>工程量</t>
  </si>
  <si>
    <r>
      <rPr>
        <b/>
        <sz val="14"/>
        <rFont val="宋体"/>
        <charset val="134"/>
      </rPr>
      <t>含税（</t>
    </r>
    <r>
      <rPr>
        <b/>
        <u/>
        <sz val="14"/>
        <rFont val="宋体"/>
        <charset val="134"/>
      </rPr>
      <t xml:space="preserve"> 9 </t>
    </r>
    <r>
      <rPr>
        <b/>
        <sz val="14"/>
        <rFont val="宋体"/>
        <charset val="134"/>
      </rPr>
      <t>%）固定综合单价（元）</t>
    </r>
  </si>
  <si>
    <r>
      <rPr>
        <b/>
        <sz val="14"/>
        <color theme="1"/>
        <rFont val="宋体"/>
        <charset val="134"/>
        <scheme val="minor"/>
      </rPr>
      <t>含税（</t>
    </r>
    <r>
      <rPr>
        <b/>
        <u/>
        <sz val="14"/>
        <color theme="1"/>
        <rFont val="宋体"/>
        <charset val="134"/>
        <scheme val="minor"/>
      </rPr>
      <t xml:space="preserve"> 9 </t>
    </r>
    <r>
      <rPr>
        <b/>
        <sz val="14"/>
        <color theme="1"/>
        <rFont val="宋体"/>
        <charset val="134"/>
        <scheme val="minor"/>
      </rPr>
      <t>%）金额（元）</t>
    </r>
  </si>
  <si>
    <t>一、标线部分</t>
  </si>
  <si>
    <t>直行箭头</t>
  </si>
  <si>
    <t>1、冷涂等
2、规格：长3000mm
3、其他：具体做法详见图纸设计</t>
  </si>
  <si>
    <t>个</t>
  </si>
  <si>
    <t>直行左右转</t>
  </si>
  <si>
    <t>掉头箭头</t>
  </si>
  <si>
    <t>直行右转</t>
  </si>
  <si>
    <t>直行左转</t>
  </si>
  <si>
    <t>左转箭头</t>
  </si>
  <si>
    <t>右转箭头</t>
  </si>
  <si>
    <t>左右转箭头</t>
  </si>
  <si>
    <t>车位导向</t>
  </si>
  <si>
    <t>1、冷涂等
2、规格：450*1000mm
3、其他：具体做法详见图纸设计</t>
  </si>
  <si>
    <t>微型车位线</t>
  </si>
  <si>
    <t>线宽150（2500*5000mm）</t>
  </si>
  <si>
    <t>标准车位线</t>
  </si>
  <si>
    <t>线宽150（2500*5500mm）</t>
  </si>
  <si>
    <t>线宽150（2200*4300mm）</t>
  </si>
  <si>
    <t>加宽车位线</t>
  </si>
  <si>
    <t>线宽150（3000*5500mm）</t>
  </si>
  <si>
    <t>加长车位线</t>
  </si>
  <si>
    <t>线宽150（2500*6000mm）</t>
  </si>
  <si>
    <t>侧方加长车位线</t>
  </si>
  <si>
    <t>线宽150（3000*6000mm）</t>
  </si>
  <si>
    <t>加长加宽车位线</t>
  </si>
  <si>
    <t>线宽150（2800*5900mm）</t>
  </si>
  <si>
    <t>超长车位线</t>
  </si>
  <si>
    <t>线宽150（2400*7500mm）</t>
  </si>
  <si>
    <t>超长加宽车位线</t>
  </si>
  <si>
    <t>线宽150（2800*7500mm）</t>
  </si>
  <si>
    <t>无障碍车位线</t>
  </si>
  <si>
    <t>线宽150(2400+1200)*5300mm)</t>
  </si>
  <si>
    <t>子母车位线</t>
  </si>
  <si>
    <t>线宽150（2400*10600mm）</t>
  </si>
  <si>
    <t>斑马线</t>
  </si>
  <si>
    <t>宽2000mm</t>
  </si>
  <si>
    <t>组</t>
  </si>
  <si>
    <t>含斑马线温馨语</t>
  </si>
  <si>
    <t>轮廓线</t>
  </si>
  <si>
    <t>线宽150mm</t>
  </si>
  <si>
    <t>m</t>
  </si>
  <si>
    <t>分道线</t>
  </si>
  <si>
    <t>小计（元）</t>
  </si>
  <si>
    <t>/</t>
  </si>
  <si>
    <t>二、反光标牌部分（均为单面）</t>
  </si>
  <si>
    <t>导向标牌</t>
  </si>
  <si>
    <t>1、标牌制作安装等
2、规格：1200*300mm
3、材质：1.2mm厚铝板工程级反光膜
4、其他：具体做法详见图纸设计</t>
  </si>
  <si>
    <t>面</t>
  </si>
  <si>
    <t>车位吊牌</t>
  </si>
  <si>
    <t>1、标牌制作安装等
2、规格：300* 200* 10mm
3、材质：亚克力板+卡槽；
4、UV喷印，激光裁板，电脑雕刻；安装：天花挂不锈钢链条</t>
  </si>
  <si>
    <t>禁行牌</t>
  </si>
  <si>
    <t>1、标牌制作安装等
2、规格：直径600mm
3、材质：1.2mm厚铝板工程级反光膜
4、其他：具体做法详见图纸设计</t>
  </si>
  <si>
    <t>禁右转牌</t>
  </si>
  <si>
    <t>禁左转牌</t>
  </si>
  <si>
    <t>1、标牌制作安装等
2、规格：直径600mm
3、材质：1.2mm厚铝板工程级反光膜
4、其他</t>
  </si>
  <si>
    <t>三向箭头</t>
  </si>
  <si>
    <t>掉头标牌</t>
  </si>
  <si>
    <t>出口指示标牌</t>
  </si>
  <si>
    <t>1、标牌制作安装等
2、规格：600*800mm
3、材质：1.2mm厚铝板工程级反光膜
4、其他：具体做法详见图纸设计</t>
  </si>
  <si>
    <t>1、标牌制作安装等
2、规格：600*800mm
3、材质：1.2mm厚铝板工程级反光膜
4、其他</t>
  </si>
  <si>
    <t>地下二层指示牌</t>
  </si>
  <si>
    <t>地下二层掉头指示牌</t>
  </si>
  <si>
    <t>单元楼栋指示牌</t>
  </si>
  <si>
    <t>1、标牌制作安装等
2、规格：1000* 600                                               3、材质：1.2厚工程级反光膜                               4、地下室采用膨胀螺丝将标牌固定在天花和设备上
5、其他：具体做法详见图纸设计</t>
  </si>
  <si>
    <t>电梯附墙牌</t>
  </si>
  <si>
    <t>1、标牌制作安装等
2、规格：600*400mm
3、材质：1.2mm厚铝板工程级反光膜
4、其他：具体做法详见图纸设计</t>
  </si>
  <si>
    <t>楼梯附墙牌</t>
  </si>
  <si>
    <t>车库龙门牌</t>
  </si>
  <si>
    <t>1、标牌制作安装等
2、规格：4000*600mm
3、材质：1.2mm 厚铝板工程级反光膜
4、其他：具体做法详见图纸设计</t>
  </si>
  <si>
    <t>三、交通设施部分</t>
  </si>
  <si>
    <t>橡胶护角器</t>
  </si>
  <si>
    <t>1、天然橡胶工程级反光膜
2、规格：800* 100*10mm
3、其他：具体做法详见图纸设计</t>
  </si>
  <si>
    <t>悬牌吊架</t>
  </si>
  <si>
    <t>1、镀锌管组焊；磷化防腐，表面防锈处理；</t>
  </si>
  <si>
    <t>根</t>
  </si>
  <si>
    <t>广角镜</t>
  </si>
  <si>
    <t>1、防爆广角镜
2、规格：直径600mmm
3、其他：具体做法详见图纸设计</t>
  </si>
  <si>
    <t>橡胶车轮定位器</t>
  </si>
  <si>
    <t>1、天然橡胶车轮实心定位器制作安装等
2、规格：560×160×110mm
3、其他：具体做法详见图纸设计</t>
  </si>
  <si>
    <t>橡胶减速带</t>
  </si>
  <si>
    <t>1、天然橡胶减速带制作安装等
2、规格：500*380* 50mm
3、其他：具体做法详见图纸设计</t>
  </si>
  <si>
    <t>道钉</t>
  </si>
  <si>
    <t>1、塑料道钉制作安装
2、规格100* 100* 20mm
3、其他：具体做法详见图纸设计</t>
  </si>
  <si>
    <t>反光轮廓标</t>
  </si>
  <si>
    <t>1、abs工程塑料，双面反光；
2、其他：具体做法详见图纸设计</t>
  </si>
  <si>
    <t>反光防撞柱</t>
  </si>
  <si>
    <t>1、焊接钢管，整体带镀锌，面涂黑黄相间反光漆；
2、镀锌钢管规格：DN89*600*2.5mm
3、与地面法兰盘连接
4、其他：具体做法详见图纸设计</t>
  </si>
  <si>
    <t>四、地坪部分</t>
  </si>
  <si>
    <t>无振动止滑坡道</t>
  </si>
  <si>
    <t>1、基层表面打磨处理
2、界面剂2遍
3、批涂界面抗压层，施工平均厚度不小于3mm
4、划线放样，粘贴美纹纸
5、防滑阻尼层，施工平均厚度不小于3mm
6、滚涂绿色环氧面漆两遍
7、清理，表面养护等
8、其他：具体做法详见图纸设计</t>
  </si>
  <si>
    <t>㎡</t>
  </si>
  <si>
    <t>按投影面积</t>
  </si>
  <si>
    <t>金刚砂耐磨固化地坪
(行车道区域)）</t>
  </si>
  <si>
    <t>1、混凝土基层清理，抹平压实，打磨，清除灰尘
等
2、混凝土初凝时平均铺撒两遍，终凝时补撒一
遍，施工后抛光、养护等综合考虑
3、颜色：铬绿色
4、厚度3mm
5、金刚砂含量不少于5kg/ m2
6、研磨至300目进行第一道固化剂施工（含量≥
0.15kg/ m2 ）；
7、研磨至500目进行第二道固化剂施工（含量≥
0.15kg/ m2 ）；
8、最终需研磨抛光至2000目；
9、施工后抛光、养护等综合考虑
10、其他：具体做法详见图纸设计</t>
  </si>
  <si>
    <t>金刚砂耐磨地坪
（停车位区域）</t>
  </si>
  <si>
    <t>1、混凝土基层清理，抹平压实，打磨，清除灰尘等
2、混凝土初凝时平均铺撒两遍，终凝时补撒一遍，施工后抛光、养护等综合考虑
3、颜色：灰色
4、厚度3mm
5、金刚砂含量不少于5kg/ m2
6、其他：具体做法详见图纸设计</t>
  </si>
  <si>
    <t>混凝土垫层</t>
  </si>
  <si>
    <t>1、80mm厚C30细石混凝土地面、运输、浇筑、振捣、养护、压光
2、砼强度等级C30内配Φ6@150双向钢筋网片
3、地面基层处理、缩缝、施工缝设置，机械锯缝
4、综合考虑骨料大小
5、其他：具体做法详见图纸设计</t>
  </si>
  <si>
    <t>五、墙柱面喷涂部分</t>
  </si>
  <si>
    <t>柱面色带
（颜色可调换）</t>
  </si>
  <si>
    <t>1、环保型内墙涂料，一遍底漆两遍面漆，颜色综合考虑（含文字、图案、字母等）
2、规格：高800mm
3、其他：具体做法详见图纸设计</t>
  </si>
  <si>
    <t>墙面色带
（颜色可调换）</t>
  </si>
  <si>
    <t>门厅色带
（颜色可调换）</t>
  </si>
  <si>
    <t>1、环保型内墙涂料，一遍底漆两遍面漆，颜色综合考虑
2、规格：高1850mm
3、其他：具体做法详见图纸设计</t>
  </si>
  <si>
    <t>坡道色带
（颜色可调换）</t>
  </si>
  <si>
    <t>踢脚线</t>
  </si>
  <si>
    <t>1. 规格：高度150mm；
2. 材质：环保型内墙涂料
3. 其他：具体做法详见图纸设计</t>
  </si>
  <si>
    <t>六、排水沟部分</t>
  </si>
  <si>
    <t>排水沟角钢支架</t>
  </si>
  <si>
    <t>L30*50*4镀锌角钢、预埋件</t>
  </si>
  <si>
    <t>参05J927-1，P47（包含铸铁篦子排水沟及不锈钢篦子排水沟全部支架），按排水沟长度计算工程量。</t>
  </si>
  <si>
    <t>排水沟铸铁篦子盖板</t>
  </si>
  <si>
    <t>570*25铸铁篦子板</t>
  </si>
  <si>
    <t>铁篦子板(参图集12YJ1-124页做法5，排水沟宽300mm)。</t>
  </si>
  <si>
    <t>车辆出入口不锈钢篦子盖板</t>
  </si>
  <si>
    <t xml:space="preserve">350*800*5厚304不锈钢篦子
</t>
  </si>
  <si>
    <t>1、不锈钢篦子盖板具体做法详见《车库出入口排水沟不锈钢盖板图纸》。</t>
  </si>
  <si>
    <t>七：含税金额合计（元）</t>
  </si>
  <si>
    <t>（一）+（二）+（三）+（四）+（五）+（六）</t>
  </si>
  <si>
    <t>注：1.综合单价中包含：人工费、材料费、机械费、安装费、措施费、窝工费、水电费、垃圾清运费、材料检测检验费、规费、安全文明施工费、扬尘治理增加费、疫情增加费、管理费、利润、税金(增值税专用发票)、验收、质保期服务等所需全部费用。
    2.若对工程量清单存疑，请在招标文件约定的期限内提出，经招标人确认后修正清单。</t>
  </si>
</sst>
</file>

<file path=xl/styles.xml><?xml version="1.0" encoding="utf-8"?>
<styleSheet xmlns="http://schemas.openxmlformats.org/spreadsheetml/2006/main">
  <numFmts count="8">
    <numFmt numFmtId="176" formatCode="0.00;[Red]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  <numFmt numFmtId="178" formatCode="0;[Red]0"/>
    <numFmt numFmtId="179" formatCode="0.000;[Red]0.000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u/>
      <sz val="14"/>
      <name val="宋体"/>
      <charset val="134"/>
    </font>
    <font>
      <b/>
      <u/>
      <sz val="14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1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4" fillId="7" borderId="19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35" fillId="22" borderId="20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93">
    <xf numFmtId="0" fontId="0" fillId="0" borderId="0" xfId="0">
      <alignment vertical="center"/>
    </xf>
    <xf numFmtId="0" fontId="1" fillId="0" borderId="0" xfId="51" applyFill="1" applyAlignment="1">
      <alignment horizontal="center" vertical="center"/>
    </xf>
    <xf numFmtId="0" fontId="1" fillId="0" borderId="0" xfId="51" applyFill="1" applyAlignment="1">
      <alignment vertical="center"/>
    </xf>
    <xf numFmtId="0" fontId="2" fillId="0" borderId="0" xfId="5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19" applyFill="1">
      <alignment vertical="center"/>
    </xf>
    <xf numFmtId="0" fontId="1" fillId="0" borderId="0" xfId="51" applyFill="1"/>
    <xf numFmtId="0" fontId="1" fillId="0" borderId="0" xfId="51" applyFill="1" applyAlignment="1">
      <alignment wrapText="1"/>
    </xf>
    <xf numFmtId="176" fontId="1" fillId="0" borderId="0" xfId="51" applyNumberFormat="1" applyFill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3" fillId="0" borderId="1" xfId="51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176" fontId="4" fillId="0" borderId="3" xfId="51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0" fontId="4" fillId="0" borderId="5" xfId="51" applyFont="1" applyFill="1" applyBorder="1" applyAlignment="1">
      <alignment horizontal="center" vertical="center" wrapText="1"/>
    </xf>
    <xf numFmtId="176" fontId="4" fillId="0" borderId="5" xfId="51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left" vertical="center" wrapText="1"/>
    </xf>
    <xf numFmtId="0" fontId="6" fillId="0" borderId="5" xfId="51" applyFont="1" applyFill="1" applyBorder="1" applyAlignment="1">
      <alignment horizontal="left" vertical="center" wrapText="1"/>
    </xf>
    <xf numFmtId="0" fontId="1" fillId="0" borderId="5" xfId="51" applyFont="1" applyFill="1" applyBorder="1" applyAlignment="1">
      <alignment horizontal="center" vertical="center" wrapText="1"/>
    </xf>
    <xf numFmtId="176" fontId="1" fillId="0" borderId="5" xfId="51" applyNumberFormat="1" applyFont="1" applyFill="1" applyBorder="1" applyAlignment="1">
      <alignment horizontal="center" vertical="center"/>
    </xf>
    <xf numFmtId="0" fontId="1" fillId="0" borderId="5" xfId="51" applyFont="1" applyFill="1" applyBorder="1" applyAlignment="1">
      <alignment horizontal="center" vertical="center"/>
    </xf>
    <xf numFmtId="0" fontId="7" fillId="0" borderId="4" xfId="51" applyFont="1" applyFill="1" applyBorder="1" applyAlignment="1">
      <alignment horizontal="center" vertical="center" wrapText="1"/>
    </xf>
    <xf numFmtId="0" fontId="7" fillId="0" borderId="5" xfId="51" applyFont="1" applyFill="1" applyBorder="1" applyAlignment="1">
      <alignment horizontal="center" vertical="center" wrapText="1"/>
    </xf>
    <xf numFmtId="0" fontId="7" fillId="0" borderId="5" xfId="51" applyFont="1" applyFill="1" applyBorder="1" applyAlignment="1">
      <alignment horizontal="center" vertical="center"/>
    </xf>
    <xf numFmtId="0" fontId="7" fillId="0" borderId="5" xfId="5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 wrapText="1"/>
    </xf>
    <xf numFmtId="178" fontId="1" fillId="0" borderId="5" xfId="51" applyNumberFormat="1" applyFont="1" applyFill="1" applyBorder="1" applyAlignment="1">
      <alignment horizontal="center" vertical="center"/>
    </xf>
    <xf numFmtId="0" fontId="9" fillId="0" borderId="5" xfId="51" applyFont="1" applyFill="1" applyBorder="1" applyAlignment="1">
      <alignment horizontal="center" vertical="center" wrapText="1"/>
    </xf>
    <xf numFmtId="0" fontId="9" fillId="0" borderId="5" xfId="51" applyFont="1" applyFill="1" applyBorder="1" applyAlignment="1">
      <alignment horizontal="center" vertical="center"/>
    </xf>
    <xf numFmtId="0" fontId="8" fillId="0" borderId="5" xfId="51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 wrapText="1"/>
    </xf>
    <xf numFmtId="0" fontId="10" fillId="0" borderId="5" xfId="51" applyFont="1" applyFill="1" applyBorder="1" applyAlignment="1">
      <alignment horizontal="center" vertical="center" wrapText="1"/>
    </xf>
    <xf numFmtId="2" fontId="1" fillId="0" borderId="5" xfId="51" applyNumberFormat="1" applyFont="1" applyFill="1" applyBorder="1" applyAlignment="1">
      <alignment horizontal="center" vertical="center"/>
    </xf>
    <xf numFmtId="2" fontId="11" fillId="0" borderId="5" xfId="51" applyNumberFormat="1" applyFont="1" applyFill="1" applyBorder="1" applyAlignment="1">
      <alignment horizontal="center" vertical="center"/>
    </xf>
    <xf numFmtId="0" fontId="11" fillId="0" borderId="5" xfId="51" applyFont="1" applyFill="1" applyBorder="1" applyAlignment="1">
      <alignment horizontal="left" vertical="center" wrapText="1"/>
    </xf>
    <xf numFmtId="0" fontId="1" fillId="0" borderId="4" xfId="51" applyFill="1" applyBorder="1" applyAlignment="1">
      <alignment horizontal="center" vertical="center"/>
    </xf>
    <xf numFmtId="0" fontId="1" fillId="0" borderId="5" xfId="5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79" fontId="8" fillId="0" borderId="5" xfId="0" applyNumberFormat="1" applyFont="1" applyFill="1" applyBorder="1" applyAlignment="1">
      <alignment horizontal="center" vertical="center" wrapText="1"/>
    </xf>
    <xf numFmtId="0" fontId="1" fillId="0" borderId="5" xfId="51" applyFill="1" applyBorder="1" applyAlignment="1">
      <alignment horizontal="center" vertical="center" wrapText="1"/>
    </xf>
    <xf numFmtId="178" fontId="11" fillId="0" borderId="5" xfId="51" applyNumberFormat="1" applyFont="1" applyFill="1" applyBorder="1" applyAlignment="1">
      <alignment horizontal="center" vertical="center"/>
    </xf>
    <xf numFmtId="0" fontId="4" fillId="0" borderId="4" xfId="50" applyFont="1" applyFill="1" applyBorder="1" applyAlignment="1">
      <alignment horizontal="left" vertical="center" wrapText="1"/>
    </xf>
    <xf numFmtId="0" fontId="4" fillId="0" borderId="5" xfId="50" applyFont="1" applyFill="1" applyBorder="1" applyAlignment="1">
      <alignment horizontal="left" vertical="center" wrapText="1"/>
    </xf>
    <xf numFmtId="0" fontId="11" fillId="0" borderId="5" xfId="5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 wrapText="1"/>
    </xf>
    <xf numFmtId="178" fontId="12" fillId="0" borderId="5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78" fontId="1" fillId="0" borderId="5" xfId="51" applyNumberFormat="1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left" vertical="center" wrapText="1"/>
    </xf>
    <xf numFmtId="0" fontId="4" fillId="0" borderId="7" xfId="50" applyFont="1" applyFill="1" applyBorder="1" applyAlignment="1">
      <alignment horizontal="left" vertical="center" wrapText="1"/>
    </xf>
    <xf numFmtId="0" fontId="4" fillId="0" borderId="8" xfId="50" applyFont="1" applyFill="1" applyBorder="1" applyAlignment="1">
      <alignment horizontal="left" vertical="center" wrapText="1"/>
    </xf>
    <xf numFmtId="0" fontId="11" fillId="0" borderId="5" xfId="50" applyFont="1" applyFill="1" applyBorder="1" applyAlignment="1">
      <alignment vertical="center" wrapText="1"/>
    </xf>
    <xf numFmtId="0" fontId="0" fillId="0" borderId="5" xfId="0" applyFill="1" applyBorder="1">
      <alignment vertical="center"/>
    </xf>
    <xf numFmtId="176" fontId="1" fillId="0" borderId="5" xfId="51" applyNumberFormat="1" applyFill="1" applyBorder="1" applyAlignment="1">
      <alignment horizontal="center" vertical="center"/>
    </xf>
    <xf numFmtId="0" fontId="11" fillId="0" borderId="5" xfId="51" applyFont="1" applyFill="1" applyBorder="1" applyAlignment="1">
      <alignment horizontal="center" vertical="center"/>
    </xf>
    <xf numFmtId="0" fontId="1" fillId="0" borderId="9" xfId="51" applyFill="1" applyBorder="1" applyAlignment="1">
      <alignment horizontal="left" vertical="center" wrapText="1"/>
    </xf>
    <xf numFmtId="0" fontId="1" fillId="0" borderId="10" xfId="51" applyFill="1" applyBorder="1" applyAlignment="1">
      <alignment horizontal="left" vertical="center" wrapText="1"/>
    </xf>
    <xf numFmtId="176" fontId="1" fillId="0" borderId="10" xfId="51" applyNumberForma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wrapText="1"/>
    </xf>
    <xf numFmtId="0" fontId="7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77" fontId="16" fillId="0" borderId="5" xfId="0" applyNumberFormat="1" applyFont="1" applyFill="1" applyBorder="1" applyAlignment="1">
      <alignment horizontal="center" vertical="center" wrapText="1"/>
    </xf>
    <xf numFmtId="2" fontId="16" fillId="0" borderId="12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177" fontId="11" fillId="0" borderId="10" xfId="51" applyNumberFormat="1" applyFont="1" applyFill="1" applyBorder="1" applyAlignment="1">
      <alignment horizontal="center" vertical="center" wrapText="1"/>
    </xf>
    <xf numFmtId="2" fontId="11" fillId="0" borderId="13" xfId="51" applyNumberFormat="1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01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4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43.png"/><Relationship Id="rId8" Type="http://schemas.openxmlformats.org/officeDocument/2006/relationships/image" Target="media/image42.png"/><Relationship Id="rId7" Type="http://schemas.openxmlformats.org/officeDocument/2006/relationships/image" Target="media/image41.png"/><Relationship Id="rId6" Type="http://schemas.openxmlformats.org/officeDocument/2006/relationships/image" Target="media/image40.png"/><Relationship Id="rId5" Type="http://schemas.openxmlformats.org/officeDocument/2006/relationships/image" Target="media/image39.png"/><Relationship Id="rId4" Type="http://schemas.openxmlformats.org/officeDocument/2006/relationships/image" Target="media/image38.png"/><Relationship Id="rId3" Type="http://schemas.openxmlformats.org/officeDocument/2006/relationships/image" Target="media/image37.png"/><Relationship Id="rId25" Type="http://schemas.openxmlformats.org/officeDocument/2006/relationships/image" Target="media/image59.png"/><Relationship Id="rId24" Type="http://schemas.openxmlformats.org/officeDocument/2006/relationships/image" Target="media/image58.png"/><Relationship Id="rId23" Type="http://schemas.openxmlformats.org/officeDocument/2006/relationships/image" Target="media/image57.png"/><Relationship Id="rId22" Type="http://schemas.openxmlformats.org/officeDocument/2006/relationships/image" Target="media/image56.png"/><Relationship Id="rId21" Type="http://schemas.openxmlformats.org/officeDocument/2006/relationships/image" Target="media/image55.png"/><Relationship Id="rId20" Type="http://schemas.openxmlformats.org/officeDocument/2006/relationships/image" Target="media/image54.png"/><Relationship Id="rId2" Type="http://schemas.openxmlformats.org/officeDocument/2006/relationships/image" Target="media/image36.png"/><Relationship Id="rId19" Type="http://schemas.openxmlformats.org/officeDocument/2006/relationships/image" Target="media/image53.png"/><Relationship Id="rId18" Type="http://schemas.openxmlformats.org/officeDocument/2006/relationships/image" Target="media/image52.png"/><Relationship Id="rId17" Type="http://schemas.openxmlformats.org/officeDocument/2006/relationships/image" Target="media/image51.png"/><Relationship Id="rId16" Type="http://schemas.openxmlformats.org/officeDocument/2006/relationships/image" Target="media/image50.png"/><Relationship Id="rId15" Type="http://schemas.openxmlformats.org/officeDocument/2006/relationships/image" Target="media/image49.png"/><Relationship Id="rId14" Type="http://schemas.openxmlformats.org/officeDocument/2006/relationships/image" Target="media/image48.png"/><Relationship Id="rId13" Type="http://schemas.openxmlformats.org/officeDocument/2006/relationships/image" Target="media/image47.png"/><Relationship Id="rId12" Type="http://schemas.openxmlformats.org/officeDocument/2006/relationships/image" Target="media/image46.png"/><Relationship Id="rId11" Type="http://schemas.openxmlformats.org/officeDocument/2006/relationships/image" Target="media/image45.png"/><Relationship Id="rId10" Type="http://schemas.openxmlformats.org/officeDocument/2006/relationships/image" Target="media/image44.png"/><Relationship Id="rId1" Type="http://schemas.openxmlformats.org/officeDocument/2006/relationships/image" Target="media/image35.png"/></Relationships>
</file>

<file path=xl/_rels/workbook.xml.rels><?xml version="1.0" encoding="UTF-8" standalone="yes"?>
<Relationships xmlns="http://schemas.openxmlformats.org/package/2006/relationships"><Relationship Id="rId9" Type="http://www.wps.cn/officeDocument/2020/cellImage" Target="cellimages.xml"/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5" Type="http://schemas.openxmlformats.org/officeDocument/2006/relationships/image" Target="../media/image34.png"/><Relationship Id="rId34" Type="http://schemas.openxmlformats.org/officeDocument/2006/relationships/image" Target="../media/image33.png"/><Relationship Id="rId33" Type="http://schemas.openxmlformats.org/officeDocument/2006/relationships/image" Target="../media/image32.png"/><Relationship Id="rId32" Type="http://schemas.openxmlformats.org/officeDocument/2006/relationships/image" Target="../media/image31.png"/><Relationship Id="rId31" Type="http://schemas.openxmlformats.org/officeDocument/2006/relationships/image" Target="../media/image30.jpeg"/><Relationship Id="rId30" Type="http://schemas.openxmlformats.org/officeDocument/2006/relationships/image" Target="NULL" TargetMode="External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jpe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227965</xdr:colOff>
      <xdr:row>34</xdr:row>
      <xdr:rowOff>247650</xdr:rowOff>
    </xdr:from>
    <xdr:to>
      <xdr:col>2</xdr:col>
      <xdr:colOff>712470</xdr:colOff>
      <xdr:row>34</xdr:row>
      <xdr:rowOff>765175</xdr:rowOff>
    </xdr:to>
    <xdr:pic>
      <xdr:nvPicPr>
        <xdr:cNvPr id="2" name="图片 1" descr="1625802671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5815" y="26892250"/>
          <a:ext cx="484505" cy="517525"/>
        </a:xfrm>
        <a:prstGeom prst="rect">
          <a:avLst/>
        </a:prstGeom>
      </xdr:spPr>
    </xdr:pic>
    <xdr:clientData/>
  </xdr:twoCellAnchor>
  <xdr:twoCellAnchor editAs="oneCell">
    <xdr:from>
      <xdr:col>2</xdr:col>
      <xdr:colOff>86995</xdr:colOff>
      <xdr:row>29</xdr:row>
      <xdr:rowOff>464820</xdr:rowOff>
    </xdr:from>
    <xdr:to>
      <xdr:col>2</xdr:col>
      <xdr:colOff>801370</xdr:colOff>
      <xdr:row>29</xdr:row>
      <xdr:rowOff>868045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4845" y="21356320"/>
          <a:ext cx="714375" cy="403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257810</xdr:colOff>
      <xdr:row>35</xdr:row>
      <xdr:rowOff>323850</xdr:rowOff>
    </xdr:from>
    <xdr:to>
      <xdr:col>2</xdr:col>
      <xdr:colOff>665480</xdr:colOff>
      <xdr:row>35</xdr:row>
      <xdr:rowOff>688340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0800000">
          <a:off x="2105660" y="27959050"/>
          <a:ext cx="407670" cy="364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269240</xdr:colOff>
      <xdr:row>36</xdr:row>
      <xdr:rowOff>259715</xdr:rowOff>
    </xdr:from>
    <xdr:to>
      <xdr:col>2</xdr:col>
      <xdr:colOff>687070</xdr:colOff>
      <xdr:row>36</xdr:row>
      <xdr:rowOff>690245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2110740" y="28891865"/>
          <a:ext cx="430530" cy="417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261302</xdr:colOff>
      <xdr:row>37</xdr:row>
      <xdr:rowOff>296862</xdr:rowOff>
    </xdr:from>
    <xdr:to>
      <xdr:col>2</xdr:col>
      <xdr:colOff>700722</xdr:colOff>
      <xdr:row>37</xdr:row>
      <xdr:rowOff>678497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2137410" y="29883735"/>
          <a:ext cx="381635" cy="439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247015</xdr:colOff>
      <xdr:row>38</xdr:row>
      <xdr:rowOff>291465</xdr:rowOff>
    </xdr:from>
    <xdr:to>
      <xdr:col>2</xdr:col>
      <xdr:colOff>647700</xdr:colOff>
      <xdr:row>38</xdr:row>
      <xdr:rowOff>685800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16200000">
          <a:off x="2098040" y="30895290"/>
          <a:ext cx="394335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259715</xdr:colOff>
      <xdr:row>39</xdr:row>
      <xdr:rowOff>286385</xdr:rowOff>
    </xdr:from>
    <xdr:to>
      <xdr:col>2</xdr:col>
      <xdr:colOff>667385</xdr:colOff>
      <xdr:row>39</xdr:row>
      <xdr:rowOff>690245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5400000">
          <a:off x="2109470" y="31882080"/>
          <a:ext cx="403860" cy="407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233045</xdr:colOff>
      <xdr:row>40</xdr:row>
      <xdr:rowOff>280670</xdr:rowOff>
    </xdr:from>
    <xdr:to>
      <xdr:col>2</xdr:col>
      <xdr:colOff>709295</xdr:colOff>
      <xdr:row>40</xdr:row>
      <xdr:rowOff>717550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16200000">
          <a:off x="2100580" y="32849185"/>
          <a:ext cx="43688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236855</xdr:colOff>
      <xdr:row>41</xdr:row>
      <xdr:rowOff>302260</xdr:rowOff>
    </xdr:from>
    <xdr:to>
      <xdr:col>2</xdr:col>
      <xdr:colOff>692785</xdr:colOff>
      <xdr:row>41</xdr:row>
      <xdr:rowOff>801370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084705" y="33881060"/>
          <a:ext cx="455930" cy="499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179705</xdr:colOff>
      <xdr:row>42</xdr:row>
      <xdr:rowOff>411480</xdr:rowOff>
    </xdr:from>
    <xdr:to>
      <xdr:col>2</xdr:col>
      <xdr:colOff>835025</xdr:colOff>
      <xdr:row>42</xdr:row>
      <xdr:rowOff>716280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027555" y="35031680"/>
          <a:ext cx="65532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191452</xdr:colOff>
      <xdr:row>43</xdr:row>
      <xdr:rowOff>360362</xdr:rowOff>
    </xdr:from>
    <xdr:to>
      <xdr:col>2</xdr:col>
      <xdr:colOff>794702</xdr:colOff>
      <xdr:row>43</xdr:row>
      <xdr:rowOff>649287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 rot="16200000">
          <a:off x="2195830" y="35902265"/>
          <a:ext cx="288925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44</xdr:row>
      <xdr:rowOff>324485</xdr:rowOff>
    </xdr:from>
    <xdr:to>
      <xdr:col>2</xdr:col>
      <xdr:colOff>837565</xdr:colOff>
      <xdr:row>44</xdr:row>
      <xdr:rowOff>666115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007235" y="37065585"/>
          <a:ext cx="678180" cy="341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221615</xdr:colOff>
      <xdr:row>53</xdr:row>
      <xdr:rowOff>104775</xdr:rowOff>
    </xdr:from>
    <xdr:to>
      <xdr:col>2</xdr:col>
      <xdr:colOff>766445</xdr:colOff>
      <xdr:row>53</xdr:row>
      <xdr:rowOff>677545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069465" y="46358175"/>
          <a:ext cx="544830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59690</xdr:colOff>
      <xdr:row>57</xdr:row>
      <xdr:rowOff>199390</xdr:rowOff>
    </xdr:from>
    <xdr:to>
      <xdr:col>2</xdr:col>
      <xdr:colOff>883920</xdr:colOff>
      <xdr:row>57</xdr:row>
      <xdr:rowOff>464820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 flipH="1">
          <a:off x="1907540" y="49564290"/>
          <a:ext cx="824230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272415</xdr:colOff>
      <xdr:row>31</xdr:row>
      <xdr:rowOff>324485</xdr:rowOff>
    </xdr:from>
    <xdr:to>
      <xdr:col>2</xdr:col>
      <xdr:colOff>643890</xdr:colOff>
      <xdr:row>31</xdr:row>
      <xdr:rowOff>676275</xdr:rowOff>
    </xdr:to>
    <xdr:pic>
      <xdr:nvPicPr>
        <xdr:cNvPr id="17" name="Picture 61" descr="2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120265" y="23730585"/>
          <a:ext cx="37147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304800</xdr:colOff>
      <xdr:row>32</xdr:row>
      <xdr:rowOff>168275</xdr:rowOff>
    </xdr:from>
    <xdr:to>
      <xdr:col>2</xdr:col>
      <xdr:colOff>666750</xdr:colOff>
      <xdr:row>32</xdr:row>
      <xdr:rowOff>532130</xdr:rowOff>
    </xdr:to>
    <xdr:pic>
      <xdr:nvPicPr>
        <xdr:cNvPr id="18" name="图片 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152650" y="24831675"/>
          <a:ext cx="36195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282575</xdr:colOff>
      <xdr:row>33</xdr:row>
      <xdr:rowOff>201295</xdr:rowOff>
    </xdr:from>
    <xdr:to>
      <xdr:col>2</xdr:col>
      <xdr:colOff>644525</xdr:colOff>
      <xdr:row>33</xdr:row>
      <xdr:rowOff>564515</xdr:rowOff>
    </xdr:to>
    <xdr:pic>
      <xdr:nvPicPr>
        <xdr:cNvPr id="19" name="图片 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130425" y="25855295"/>
          <a:ext cx="36195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193040</xdr:colOff>
      <xdr:row>49</xdr:row>
      <xdr:rowOff>364490</xdr:rowOff>
    </xdr:from>
    <xdr:to>
      <xdr:col>2</xdr:col>
      <xdr:colOff>809625</xdr:colOff>
      <xdr:row>49</xdr:row>
      <xdr:rowOff>775335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040890" y="42680890"/>
          <a:ext cx="616585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169545</xdr:colOff>
      <xdr:row>48</xdr:row>
      <xdr:rowOff>345440</xdr:rowOff>
    </xdr:from>
    <xdr:to>
      <xdr:col>2</xdr:col>
      <xdr:colOff>765810</xdr:colOff>
      <xdr:row>48</xdr:row>
      <xdr:rowOff>740410</xdr:rowOff>
    </xdr:to>
    <xdr:pic>
      <xdr:nvPicPr>
        <xdr:cNvPr id="21" name="图片 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2017395" y="41531540"/>
          <a:ext cx="596265" cy="394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134302</xdr:colOff>
      <xdr:row>47</xdr:row>
      <xdr:rowOff>441007</xdr:rowOff>
    </xdr:from>
    <xdr:to>
      <xdr:col>2</xdr:col>
      <xdr:colOff>843597</xdr:colOff>
      <xdr:row>47</xdr:row>
      <xdr:rowOff>893127</xdr:rowOff>
    </xdr:to>
    <xdr:pic>
      <xdr:nvPicPr>
        <xdr:cNvPr id="22" name="图片 2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 rot="16200000">
          <a:off x="2110105" y="40177085"/>
          <a:ext cx="452120" cy="70929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339725</xdr:colOff>
      <xdr:row>58</xdr:row>
      <xdr:rowOff>313690</xdr:rowOff>
    </xdr:from>
    <xdr:ext cx="228600" cy="219075"/>
    <xdr:pic>
      <xdr:nvPicPr>
        <xdr:cNvPr id="23" name="image47.png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50440590"/>
          <a:ext cx="228600" cy="219075"/>
        </a:xfrm>
        <a:prstGeom prst="rect">
          <a:avLst/>
        </a:prstGeom>
      </xdr:spPr>
    </xdr:pic>
    <xdr:clientData/>
  </xdr:oneCellAnchor>
  <xdr:twoCellAnchor editAs="oneCell">
    <xdr:from>
      <xdr:col>2</xdr:col>
      <xdr:colOff>328295</xdr:colOff>
      <xdr:row>60</xdr:row>
      <xdr:rowOff>335915</xdr:rowOff>
    </xdr:from>
    <xdr:to>
      <xdr:col>2</xdr:col>
      <xdr:colOff>567055</xdr:colOff>
      <xdr:row>60</xdr:row>
      <xdr:rowOff>799465</xdr:rowOff>
    </xdr:to>
    <xdr:pic>
      <xdr:nvPicPr>
        <xdr:cNvPr id="24" name="图片 2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176145" y="52253515"/>
          <a:ext cx="238760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126365</xdr:colOff>
      <xdr:row>30</xdr:row>
      <xdr:rowOff>391795</xdr:rowOff>
    </xdr:from>
    <xdr:to>
      <xdr:col>2</xdr:col>
      <xdr:colOff>815340</xdr:colOff>
      <xdr:row>30</xdr:row>
      <xdr:rowOff>843915</xdr:rowOff>
    </xdr:to>
    <xdr:pic>
      <xdr:nvPicPr>
        <xdr:cNvPr id="25" name="图片 2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974215" y="22540595"/>
          <a:ext cx="688975" cy="452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55880</xdr:colOff>
      <xdr:row>73</xdr:row>
      <xdr:rowOff>335280</xdr:rowOff>
    </xdr:from>
    <xdr:to>
      <xdr:col>2</xdr:col>
      <xdr:colOff>883920</xdr:colOff>
      <xdr:row>73</xdr:row>
      <xdr:rowOff>415925</xdr:rowOff>
    </xdr:to>
    <xdr:pic>
      <xdr:nvPicPr>
        <xdr:cNvPr id="27" name="图片 26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903730" y="68280280"/>
          <a:ext cx="828040" cy="8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53340</xdr:colOff>
      <xdr:row>14</xdr:row>
      <xdr:rowOff>83820</xdr:rowOff>
    </xdr:from>
    <xdr:to>
      <xdr:col>2</xdr:col>
      <xdr:colOff>777240</xdr:colOff>
      <xdr:row>14</xdr:row>
      <xdr:rowOff>83820</xdr:rowOff>
    </xdr:to>
    <xdr:pic>
      <xdr:nvPicPr>
        <xdr:cNvPr id="32" name="图片 484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1190" y="9545320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53340</xdr:colOff>
      <xdr:row>14</xdr:row>
      <xdr:rowOff>83820</xdr:rowOff>
    </xdr:from>
    <xdr:to>
      <xdr:col>2</xdr:col>
      <xdr:colOff>777240</xdr:colOff>
      <xdr:row>14</xdr:row>
      <xdr:rowOff>83820</xdr:rowOff>
    </xdr:to>
    <xdr:pic>
      <xdr:nvPicPr>
        <xdr:cNvPr id="33" name="图片 484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1190" y="9545320"/>
          <a:ext cx="723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338455</xdr:colOff>
      <xdr:row>54</xdr:row>
      <xdr:rowOff>228600</xdr:rowOff>
    </xdr:from>
    <xdr:to>
      <xdr:col>2</xdr:col>
      <xdr:colOff>620395</xdr:colOff>
      <xdr:row>54</xdr:row>
      <xdr:rowOff>510540</xdr:rowOff>
    </xdr:to>
    <xdr:pic>
      <xdr:nvPicPr>
        <xdr:cNvPr id="35" name="Picture 45" descr="T架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86305" y="47307500"/>
          <a:ext cx="2819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166370</xdr:colOff>
      <xdr:row>45</xdr:row>
      <xdr:rowOff>324485</xdr:rowOff>
    </xdr:from>
    <xdr:to>
      <xdr:col>2</xdr:col>
      <xdr:colOff>761365</xdr:colOff>
      <xdr:row>45</xdr:row>
      <xdr:rowOff>720090</xdr:rowOff>
    </xdr:to>
    <xdr:pic>
      <xdr:nvPicPr>
        <xdr:cNvPr id="36" name="图片 3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rot="5400000">
          <a:off x="2113915" y="38007290"/>
          <a:ext cx="395605" cy="59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200025</xdr:colOff>
      <xdr:row>46</xdr:row>
      <xdr:rowOff>384175</xdr:rowOff>
    </xdr:from>
    <xdr:to>
      <xdr:col>2</xdr:col>
      <xdr:colOff>778510</xdr:colOff>
      <xdr:row>46</xdr:row>
      <xdr:rowOff>777875</xdr:rowOff>
    </xdr:to>
    <xdr:pic>
      <xdr:nvPicPr>
        <xdr:cNvPr id="37" name="图片 3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 rot="10800000">
          <a:off x="2047875" y="39208075"/>
          <a:ext cx="578485" cy="393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126365</xdr:colOff>
      <xdr:row>50</xdr:row>
      <xdr:rowOff>565785</xdr:rowOff>
    </xdr:from>
    <xdr:to>
      <xdr:col>2</xdr:col>
      <xdr:colOff>840105</xdr:colOff>
      <xdr:row>50</xdr:row>
      <xdr:rowOff>809625</xdr:rowOff>
    </xdr:to>
    <xdr:pic>
      <xdr:nvPicPr>
        <xdr:cNvPr id="16" name="图片 474"/>
        <xdr:cNvPicPr>
          <a:picLocks noChangeAspect="1"/>
        </xdr:cNvPicPr>
      </xdr:nvPicPr>
      <xdr:blipFill>
        <a:blip r:embed="rId29" r:link="rId30"/>
        <a:stretch>
          <a:fillRect/>
        </a:stretch>
      </xdr:blipFill>
      <xdr:spPr>
        <a:xfrm>
          <a:off x="1974215" y="44012485"/>
          <a:ext cx="713740" cy="2438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189865</xdr:colOff>
      <xdr:row>59</xdr:row>
      <xdr:rowOff>231775</xdr:rowOff>
    </xdr:from>
    <xdr:ext cx="438150" cy="276225"/>
    <xdr:pic>
      <xdr:nvPicPr>
        <xdr:cNvPr id="38" name="image42.jpeg"/>
        <xdr:cNvPicPr>
          <a:picLocks noChangeAspect="1"/>
        </xdr:cNvPicPr>
      </xdr:nvPicPr>
      <xdr:blipFill>
        <a:blip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715" y="51387375"/>
          <a:ext cx="438150" cy="276225"/>
        </a:xfrm>
        <a:prstGeom prst="rect">
          <a:avLst/>
        </a:prstGeom>
      </xdr:spPr>
    </xdr:pic>
    <xdr:clientData/>
  </xdr:oneCellAnchor>
  <xdr:twoCellAnchor editAs="oneCell">
    <xdr:from>
      <xdr:col>2</xdr:col>
      <xdr:colOff>290195</xdr:colOff>
      <xdr:row>69</xdr:row>
      <xdr:rowOff>190500</xdr:rowOff>
    </xdr:from>
    <xdr:to>
      <xdr:col>2</xdr:col>
      <xdr:colOff>721360</xdr:colOff>
      <xdr:row>69</xdr:row>
      <xdr:rowOff>792480</xdr:rowOff>
    </xdr:to>
    <xdr:pic>
      <xdr:nvPicPr>
        <xdr:cNvPr id="39" name="图片 3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138045" y="64528700"/>
          <a:ext cx="431165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86995</xdr:colOff>
      <xdr:row>70</xdr:row>
      <xdr:rowOff>220345</xdr:rowOff>
    </xdr:from>
    <xdr:to>
      <xdr:col>2</xdr:col>
      <xdr:colOff>883920</xdr:colOff>
      <xdr:row>70</xdr:row>
      <xdr:rowOff>588010</xdr:rowOff>
    </xdr:to>
    <xdr:pic>
      <xdr:nvPicPr>
        <xdr:cNvPr id="40" name="图片 3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934845" y="65472945"/>
          <a:ext cx="79692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110490</xdr:colOff>
      <xdr:row>71</xdr:row>
      <xdr:rowOff>273050</xdr:rowOff>
    </xdr:from>
    <xdr:to>
      <xdr:col>2</xdr:col>
      <xdr:colOff>883920</xdr:colOff>
      <xdr:row>71</xdr:row>
      <xdr:rowOff>618490</xdr:rowOff>
    </xdr:to>
    <xdr:pic>
      <xdr:nvPicPr>
        <xdr:cNvPr id="41" name="图片 40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958340" y="66389250"/>
          <a:ext cx="773430" cy="34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97790</xdr:colOff>
      <xdr:row>72</xdr:row>
      <xdr:rowOff>372745</xdr:rowOff>
    </xdr:from>
    <xdr:to>
      <xdr:col>2</xdr:col>
      <xdr:colOff>847725</xdr:colOff>
      <xdr:row>72</xdr:row>
      <xdr:rowOff>626110</xdr:rowOff>
    </xdr:to>
    <xdr:pic>
      <xdr:nvPicPr>
        <xdr:cNvPr id="42" name="图片 4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945640" y="67390645"/>
          <a:ext cx="749935" cy="2533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A1" sqref="A1:D1"/>
    </sheetView>
  </sheetViews>
  <sheetFormatPr defaultColWidth="9" defaultRowHeight="13.5" outlineLevelCol="3"/>
  <cols>
    <col min="1" max="1" width="12.6333333333333" customWidth="1"/>
    <col min="2" max="4" width="20.6333333333333" customWidth="1"/>
  </cols>
  <sheetData>
    <row r="1" ht="45" customHeight="1" spans="1:4">
      <c r="A1" s="75" t="s">
        <v>0</v>
      </c>
      <c r="B1" s="76"/>
      <c r="C1" s="77"/>
      <c r="D1" s="78"/>
    </row>
    <row r="2" ht="45" customHeight="1" spans="1:4">
      <c r="A2" s="79" t="s">
        <v>1</v>
      </c>
      <c r="B2" s="80" t="s">
        <v>2</v>
      </c>
      <c r="C2" s="81" t="s">
        <v>3</v>
      </c>
      <c r="D2" s="82" t="s">
        <v>4</v>
      </c>
    </row>
    <row r="3" ht="45" customHeight="1" spans="1:4">
      <c r="A3" s="83">
        <v>1</v>
      </c>
      <c r="B3" s="84" t="s">
        <v>5</v>
      </c>
      <c r="C3" s="85">
        <v>70968</v>
      </c>
      <c r="D3" s="86"/>
    </row>
    <row r="4" ht="45" customHeight="1" spans="1:4">
      <c r="A4" s="83">
        <v>2</v>
      </c>
      <c r="B4" s="87" t="s">
        <v>6</v>
      </c>
      <c r="C4" s="88">
        <v>51650</v>
      </c>
      <c r="D4" s="86"/>
    </row>
    <row r="5" ht="45" customHeight="1" spans="1:4">
      <c r="A5" s="83">
        <v>3</v>
      </c>
      <c r="B5" s="87" t="s">
        <v>7</v>
      </c>
      <c r="C5" s="88">
        <v>117924</v>
      </c>
      <c r="D5" s="86"/>
    </row>
    <row r="6" ht="45" customHeight="1" spans="1:4">
      <c r="A6" s="83">
        <v>4</v>
      </c>
      <c r="B6" s="87" t="s">
        <v>8</v>
      </c>
      <c r="C6" s="88">
        <v>2844293</v>
      </c>
      <c r="D6" s="86"/>
    </row>
    <row r="7" ht="45" customHeight="1" spans="1:4">
      <c r="A7" s="83">
        <v>5</v>
      </c>
      <c r="B7" s="87" t="s">
        <v>9</v>
      </c>
      <c r="C7" s="88">
        <v>192626</v>
      </c>
      <c r="D7" s="86"/>
    </row>
    <row r="8" ht="45" customHeight="1" spans="1:4">
      <c r="A8" s="83">
        <v>6</v>
      </c>
      <c r="B8" s="87" t="s">
        <v>10</v>
      </c>
      <c r="C8" s="88">
        <v>42944</v>
      </c>
      <c r="D8" s="86"/>
    </row>
    <row r="9" ht="45" customHeight="1" spans="1:4">
      <c r="A9" s="89">
        <v>7</v>
      </c>
      <c r="B9" s="90" t="s">
        <v>11</v>
      </c>
      <c r="C9" s="91">
        <f>SUM(C3:C8)</f>
        <v>3320405</v>
      </c>
      <c r="D9" s="92" t="s">
        <v>12</v>
      </c>
    </row>
  </sheetData>
  <sheetProtection formatCells="0" insertHyperlinks="0" autoFilter="0"/>
  <mergeCells count="1">
    <mergeCell ref="A1:D1"/>
  </mergeCells>
  <printOptions horizontalCentered="1"/>
  <pageMargins left="0.751388888888889" right="0.751388888888889" top="1" bottom="1" header="0.5" footer="0.5"/>
  <pageSetup paperSize="9" scale="11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2"/>
  <sheetViews>
    <sheetView tabSelected="1" zoomScale="115" zoomScaleNormal="115" topLeftCell="A75" workbookViewId="0">
      <selection activeCell="H81" sqref="H81"/>
    </sheetView>
  </sheetViews>
  <sheetFormatPr defaultColWidth="10" defaultRowHeight="60" customHeight="1"/>
  <cols>
    <col min="1" max="1" width="8.625" style="8" customWidth="1"/>
    <col min="2" max="3" width="15.625" style="8" customWidth="1"/>
    <col min="4" max="4" width="35.625" style="8" customWidth="1"/>
    <col min="5" max="5" width="8.625" style="8" customWidth="1"/>
    <col min="6" max="6" width="10.625" style="8" customWidth="1"/>
    <col min="7" max="7" width="14.625" style="9" customWidth="1"/>
    <col min="8" max="8" width="14.625" style="1" customWidth="1"/>
    <col min="9" max="9" width="19.675" style="10" customWidth="1"/>
    <col min="10" max="10" width="31.6083333333333" style="1" customWidth="1"/>
    <col min="11" max="11" width="12.6333333333333" style="7"/>
    <col min="12" max="13" width="10" style="7"/>
    <col min="14" max="14" width="11.5" style="7"/>
    <col min="15" max="233" width="10" style="7"/>
    <col min="234" max="234" width="6.225" style="7" customWidth="1"/>
    <col min="235" max="235" width="13" style="7" customWidth="1"/>
    <col min="236" max="236" width="12.8916666666667" style="7" customWidth="1"/>
    <col min="237" max="237" width="21.1083333333333" style="7" customWidth="1"/>
    <col min="238" max="238" width="6.775" style="7" customWidth="1"/>
    <col min="239" max="239" width="9.44166666666667" style="7" customWidth="1"/>
    <col min="240" max="240" width="12.1083333333333" style="7" customWidth="1"/>
    <col min="241" max="241" width="12" style="7" customWidth="1"/>
    <col min="242" max="242" width="10.8916666666667" style="7" customWidth="1"/>
    <col min="243" max="243" width="12.1083333333333" style="7" customWidth="1"/>
    <col min="244" max="244" width="9.10833333333333" style="7" customWidth="1"/>
    <col min="245" max="245" width="21.775" style="7" customWidth="1"/>
    <col min="246" max="246" width="27.225" style="7" customWidth="1"/>
    <col min="247" max="247" width="17.8916666666667" style="7" customWidth="1"/>
    <col min="248" max="489" width="10" style="7"/>
    <col min="490" max="490" width="6.225" style="7" customWidth="1"/>
    <col min="491" max="491" width="13" style="7" customWidth="1"/>
    <col min="492" max="492" width="12.8916666666667" style="7" customWidth="1"/>
    <col min="493" max="493" width="21.1083333333333" style="7" customWidth="1"/>
    <col min="494" max="494" width="6.775" style="7" customWidth="1"/>
    <col min="495" max="495" width="9.44166666666667" style="7" customWidth="1"/>
    <col min="496" max="496" width="12.1083333333333" style="7" customWidth="1"/>
    <col min="497" max="497" width="12" style="7" customWidth="1"/>
    <col min="498" max="498" width="10.8916666666667" style="7" customWidth="1"/>
    <col min="499" max="499" width="12.1083333333333" style="7" customWidth="1"/>
    <col min="500" max="500" width="9.10833333333333" style="7" customWidth="1"/>
    <col min="501" max="501" width="21.775" style="7" customWidth="1"/>
    <col min="502" max="502" width="27.225" style="7" customWidth="1"/>
    <col min="503" max="503" width="17.8916666666667" style="7" customWidth="1"/>
    <col min="504" max="745" width="10" style="7"/>
    <col min="746" max="746" width="6.225" style="7" customWidth="1"/>
    <col min="747" max="747" width="13" style="7" customWidth="1"/>
    <col min="748" max="748" width="12.8916666666667" style="7" customWidth="1"/>
    <col min="749" max="749" width="21.1083333333333" style="7" customWidth="1"/>
    <col min="750" max="750" width="6.775" style="7" customWidth="1"/>
    <col min="751" max="751" width="9.44166666666667" style="7" customWidth="1"/>
    <col min="752" max="752" width="12.1083333333333" style="7" customWidth="1"/>
    <col min="753" max="753" width="12" style="7" customWidth="1"/>
    <col min="754" max="754" width="10.8916666666667" style="7" customWidth="1"/>
    <col min="755" max="755" width="12.1083333333333" style="7" customWidth="1"/>
    <col min="756" max="756" width="9.10833333333333" style="7" customWidth="1"/>
    <col min="757" max="757" width="21.775" style="7" customWidth="1"/>
    <col min="758" max="758" width="27.225" style="7" customWidth="1"/>
    <col min="759" max="759" width="17.8916666666667" style="7" customWidth="1"/>
    <col min="760" max="1001" width="10" style="7"/>
    <col min="1002" max="1002" width="6.225" style="7" customWidth="1"/>
    <col min="1003" max="1003" width="13" style="7" customWidth="1"/>
    <col min="1004" max="1004" width="12.8916666666667" style="7" customWidth="1"/>
    <col min="1005" max="1005" width="21.1083333333333" style="7" customWidth="1"/>
    <col min="1006" max="1006" width="6.775" style="7" customWidth="1"/>
    <col min="1007" max="1007" width="9.44166666666667" style="7" customWidth="1"/>
    <col min="1008" max="1008" width="12.1083333333333" style="7" customWidth="1"/>
    <col min="1009" max="1009" width="12" style="7" customWidth="1"/>
    <col min="1010" max="1010" width="10.8916666666667" style="7" customWidth="1"/>
    <col min="1011" max="1011" width="12.1083333333333" style="7" customWidth="1"/>
    <col min="1012" max="1012" width="9.10833333333333" style="7" customWidth="1"/>
    <col min="1013" max="1013" width="21.775" style="7" customWidth="1"/>
    <col min="1014" max="1014" width="27.225" style="7" customWidth="1"/>
    <col min="1015" max="1015" width="17.8916666666667" style="7" customWidth="1"/>
    <col min="1016" max="1257" width="10" style="7"/>
    <col min="1258" max="1258" width="6.225" style="7" customWidth="1"/>
    <col min="1259" max="1259" width="13" style="7" customWidth="1"/>
    <col min="1260" max="1260" width="12.8916666666667" style="7" customWidth="1"/>
    <col min="1261" max="1261" width="21.1083333333333" style="7" customWidth="1"/>
    <col min="1262" max="1262" width="6.775" style="7" customWidth="1"/>
    <col min="1263" max="1263" width="9.44166666666667" style="7" customWidth="1"/>
    <col min="1264" max="1264" width="12.1083333333333" style="7" customWidth="1"/>
    <col min="1265" max="1265" width="12" style="7" customWidth="1"/>
    <col min="1266" max="1266" width="10.8916666666667" style="7" customWidth="1"/>
    <col min="1267" max="1267" width="12.1083333333333" style="7" customWidth="1"/>
    <col min="1268" max="1268" width="9.10833333333333" style="7" customWidth="1"/>
    <col min="1269" max="1269" width="21.775" style="7" customWidth="1"/>
    <col min="1270" max="1270" width="27.225" style="7" customWidth="1"/>
    <col min="1271" max="1271" width="17.8916666666667" style="7" customWidth="1"/>
    <col min="1272" max="1513" width="10" style="7"/>
    <col min="1514" max="1514" width="6.225" style="7" customWidth="1"/>
    <col min="1515" max="1515" width="13" style="7" customWidth="1"/>
    <col min="1516" max="1516" width="12.8916666666667" style="7" customWidth="1"/>
    <col min="1517" max="1517" width="21.1083333333333" style="7" customWidth="1"/>
    <col min="1518" max="1518" width="6.775" style="7" customWidth="1"/>
    <col min="1519" max="1519" width="9.44166666666667" style="7" customWidth="1"/>
    <col min="1520" max="1520" width="12.1083333333333" style="7" customWidth="1"/>
    <col min="1521" max="1521" width="12" style="7" customWidth="1"/>
    <col min="1522" max="1522" width="10.8916666666667" style="7" customWidth="1"/>
    <col min="1523" max="1523" width="12.1083333333333" style="7" customWidth="1"/>
    <col min="1524" max="1524" width="9.10833333333333" style="7" customWidth="1"/>
    <col min="1525" max="1525" width="21.775" style="7" customWidth="1"/>
    <col min="1526" max="1526" width="27.225" style="7" customWidth="1"/>
    <col min="1527" max="1527" width="17.8916666666667" style="7" customWidth="1"/>
    <col min="1528" max="1769" width="10" style="7"/>
    <col min="1770" max="1770" width="6.225" style="7" customWidth="1"/>
    <col min="1771" max="1771" width="13" style="7" customWidth="1"/>
    <col min="1772" max="1772" width="12.8916666666667" style="7" customWidth="1"/>
    <col min="1773" max="1773" width="21.1083333333333" style="7" customWidth="1"/>
    <col min="1774" max="1774" width="6.775" style="7" customWidth="1"/>
    <col min="1775" max="1775" width="9.44166666666667" style="7" customWidth="1"/>
    <col min="1776" max="1776" width="12.1083333333333" style="7" customWidth="1"/>
    <col min="1777" max="1777" width="12" style="7" customWidth="1"/>
    <col min="1778" max="1778" width="10.8916666666667" style="7" customWidth="1"/>
    <col min="1779" max="1779" width="12.1083333333333" style="7" customWidth="1"/>
    <col min="1780" max="1780" width="9.10833333333333" style="7" customWidth="1"/>
    <col min="1781" max="1781" width="21.775" style="7" customWidth="1"/>
    <col min="1782" max="1782" width="27.225" style="7" customWidth="1"/>
    <col min="1783" max="1783" width="17.8916666666667" style="7" customWidth="1"/>
    <col min="1784" max="2025" width="10" style="7"/>
    <col min="2026" max="2026" width="6.225" style="7" customWidth="1"/>
    <col min="2027" max="2027" width="13" style="7" customWidth="1"/>
    <col min="2028" max="2028" width="12.8916666666667" style="7" customWidth="1"/>
    <col min="2029" max="2029" width="21.1083333333333" style="7" customWidth="1"/>
    <col min="2030" max="2030" width="6.775" style="7" customWidth="1"/>
    <col min="2031" max="2031" width="9.44166666666667" style="7" customWidth="1"/>
    <col min="2032" max="2032" width="12.1083333333333" style="7" customWidth="1"/>
    <col min="2033" max="2033" width="12" style="7" customWidth="1"/>
    <col min="2034" max="2034" width="10.8916666666667" style="7" customWidth="1"/>
    <col min="2035" max="2035" width="12.1083333333333" style="7" customWidth="1"/>
    <col min="2036" max="2036" width="9.10833333333333" style="7" customWidth="1"/>
    <col min="2037" max="2037" width="21.775" style="7" customWidth="1"/>
    <col min="2038" max="2038" width="27.225" style="7" customWidth="1"/>
    <col min="2039" max="2039" width="17.8916666666667" style="7" customWidth="1"/>
    <col min="2040" max="2281" width="10" style="7"/>
    <col min="2282" max="2282" width="6.225" style="7" customWidth="1"/>
    <col min="2283" max="2283" width="13" style="7" customWidth="1"/>
    <col min="2284" max="2284" width="12.8916666666667" style="7" customWidth="1"/>
    <col min="2285" max="2285" width="21.1083333333333" style="7" customWidth="1"/>
    <col min="2286" max="2286" width="6.775" style="7" customWidth="1"/>
    <col min="2287" max="2287" width="9.44166666666667" style="7" customWidth="1"/>
    <col min="2288" max="2288" width="12.1083333333333" style="7" customWidth="1"/>
    <col min="2289" max="2289" width="12" style="7" customWidth="1"/>
    <col min="2290" max="2290" width="10.8916666666667" style="7" customWidth="1"/>
    <col min="2291" max="2291" width="12.1083333333333" style="7" customWidth="1"/>
    <col min="2292" max="2292" width="9.10833333333333" style="7" customWidth="1"/>
    <col min="2293" max="2293" width="21.775" style="7" customWidth="1"/>
    <col min="2294" max="2294" width="27.225" style="7" customWidth="1"/>
    <col min="2295" max="2295" width="17.8916666666667" style="7" customWidth="1"/>
    <col min="2296" max="2537" width="10" style="7"/>
    <col min="2538" max="2538" width="6.225" style="7" customWidth="1"/>
    <col min="2539" max="2539" width="13" style="7" customWidth="1"/>
    <col min="2540" max="2540" width="12.8916666666667" style="7" customWidth="1"/>
    <col min="2541" max="2541" width="21.1083333333333" style="7" customWidth="1"/>
    <col min="2542" max="2542" width="6.775" style="7" customWidth="1"/>
    <col min="2543" max="2543" width="9.44166666666667" style="7" customWidth="1"/>
    <col min="2544" max="2544" width="12.1083333333333" style="7" customWidth="1"/>
    <col min="2545" max="2545" width="12" style="7" customWidth="1"/>
    <col min="2546" max="2546" width="10.8916666666667" style="7" customWidth="1"/>
    <col min="2547" max="2547" width="12.1083333333333" style="7" customWidth="1"/>
    <col min="2548" max="2548" width="9.10833333333333" style="7" customWidth="1"/>
    <col min="2549" max="2549" width="21.775" style="7" customWidth="1"/>
    <col min="2550" max="2550" width="27.225" style="7" customWidth="1"/>
    <col min="2551" max="2551" width="17.8916666666667" style="7" customWidth="1"/>
    <col min="2552" max="2793" width="10" style="7"/>
    <col min="2794" max="2794" width="6.225" style="7" customWidth="1"/>
    <col min="2795" max="2795" width="13" style="7" customWidth="1"/>
    <col min="2796" max="2796" width="12.8916666666667" style="7" customWidth="1"/>
    <col min="2797" max="2797" width="21.1083333333333" style="7" customWidth="1"/>
    <col min="2798" max="2798" width="6.775" style="7" customWidth="1"/>
    <col min="2799" max="2799" width="9.44166666666667" style="7" customWidth="1"/>
    <col min="2800" max="2800" width="12.1083333333333" style="7" customWidth="1"/>
    <col min="2801" max="2801" width="12" style="7" customWidth="1"/>
    <col min="2802" max="2802" width="10.8916666666667" style="7" customWidth="1"/>
    <col min="2803" max="2803" width="12.1083333333333" style="7" customWidth="1"/>
    <col min="2804" max="2804" width="9.10833333333333" style="7" customWidth="1"/>
    <col min="2805" max="2805" width="21.775" style="7" customWidth="1"/>
    <col min="2806" max="2806" width="27.225" style="7" customWidth="1"/>
    <col min="2807" max="2807" width="17.8916666666667" style="7" customWidth="1"/>
    <col min="2808" max="3049" width="10" style="7"/>
    <col min="3050" max="3050" width="6.225" style="7" customWidth="1"/>
    <col min="3051" max="3051" width="13" style="7" customWidth="1"/>
    <col min="3052" max="3052" width="12.8916666666667" style="7" customWidth="1"/>
    <col min="3053" max="3053" width="21.1083333333333" style="7" customWidth="1"/>
    <col min="3054" max="3054" width="6.775" style="7" customWidth="1"/>
    <col min="3055" max="3055" width="9.44166666666667" style="7" customWidth="1"/>
    <col min="3056" max="3056" width="12.1083333333333" style="7" customWidth="1"/>
    <col min="3057" max="3057" width="12" style="7" customWidth="1"/>
    <col min="3058" max="3058" width="10.8916666666667" style="7" customWidth="1"/>
    <col min="3059" max="3059" width="12.1083333333333" style="7" customWidth="1"/>
    <col min="3060" max="3060" width="9.10833333333333" style="7" customWidth="1"/>
    <col min="3061" max="3061" width="21.775" style="7" customWidth="1"/>
    <col min="3062" max="3062" width="27.225" style="7" customWidth="1"/>
    <col min="3063" max="3063" width="17.8916666666667" style="7" customWidth="1"/>
    <col min="3064" max="3305" width="10" style="7"/>
    <col min="3306" max="3306" width="6.225" style="7" customWidth="1"/>
    <col min="3307" max="3307" width="13" style="7" customWidth="1"/>
    <col min="3308" max="3308" width="12.8916666666667" style="7" customWidth="1"/>
    <col min="3309" max="3309" width="21.1083333333333" style="7" customWidth="1"/>
    <col min="3310" max="3310" width="6.775" style="7" customWidth="1"/>
    <col min="3311" max="3311" width="9.44166666666667" style="7" customWidth="1"/>
    <col min="3312" max="3312" width="12.1083333333333" style="7" customWidth="1"/>
    <col min="3313" max="3313" width="12" style="7" customWidth="1"/>
    <col min="3314" max="3314" width="10.8916666666667" style="7" customWidth="1"/>
    <col min="3315" max="3315" width="12.1083333333333" style="7" customWidth="1"/>
    <col min="3316" max="3316" width="9.10833333333333" style="7" customWidth="1"/>
    <col min="3317" max="3317" width="21.775" style="7" customWidth="1"/>
    <col min="3318" max="3318" width="27.225" style="7" customWidth="1"/>
    <col min="3319" max="3319" width="17.8916666666667" style="7" customWidth="1"/>
    <col min="3320" max="3561" width="10" style="7"/>
    <col min="3562" max="3562" width="6.225" style="7" customWidth="1"/>
    <col min="3563" max="3563" width="13" style="7" customWidth="1"/>
    <col min="3564" max="3564" width="12.8916666666667" style="7" customWidth="1"/>
    <col min="3565" max="3565" width="21.1083333333333" style="7" customWidth="1"/>
    <col min="3566" max="3566" width="6.775" style="7" customWidth="1"/>
    <col min="3567" max="3567" width="9.44166666666667" style="7" customWidth="1"/>
    <col min="3568" max="3568" width="12.1083333333333" style="7" customWidth="1"/>
    <col min="3569" max="3569" width="12" style="7" customWidth="1"/>
    <col min="3570" max="3570" width="10.8916666666667" style="7" customWidth="1"/>
    <col min="3571" max="3571" width="12.1083333333333" style="7" customWidth="1"/>
    <col min="3572" max="3572" width="9.10833333333333" style="7" customWidth="1"/>
    <col min="3573" max="3573" width="21.775" style="7" customWidth="1"/>
    <col min="3574" max="3574" width="27.225" style="7" customWidth="1"/>
    <col min="3575" max="3575" width="17.8916666666667" style="7" customWidth="1"/>
    <col min="3576" max="3817" width="10" style="7"/>
    <col min="3818" max="3818" width="6.225" style="7" customWidth="1"/>
    <col min="3819" max="3819" width="13" style="7" customWidth="1"/>
    <col min="3820" max="3820" width="12.8916666666667" style="7" customWidth="1"/>
    <col min="3821" max="3821" width="21.1083333333333" style="7" customWidth="1"/>
    <col min="3822" max="3822" width="6.775" style="7" customWidth="1"/>
    <col min="3823" max="3823" width="9.44166666666667" style="7" customWidth="1"/>
    <col min="3824" max="3824" width="12.1083333333333" style="7" customWidth="1"/>
    <col min="3825" max="3825" width="12" style="7" customWidth="1"/>
    <col min="3826" max="3826" width="10.8916666666667" style="7" customWidth="1"/>
    <col min="3827" max="3827" width="12.1083333333333" style="7" customWidth="1"/>
    <col min="3828" max="3828" width="9.10833333333333" style="7" customWidth="1"/>
    <col min="3829" max="3829" width="21.775" style="7" customWidth="1"/>
    <col min="3830" max="3830" width="27.225" style="7" customWidth="1"/>
    <col min="3831" max="3831" width="17.8916666666667" style="7" customWidth="1"/>
    <col min="3832" max="4073" width="10" style="7"/>
    <col min="4074" max="4074" width="6.225" style="7" customWidth="1"/>
    <col min="4075" max="4075" width="13" style="7" customWidth="1"/>
    <col min="4076" max="4076" width="12.8916666666667" style="7" customWidth="1"/>
    <col min="4077" max="4077" width="21.1083333333333" style="7" customWidth="1"/>
    <col min="4078" max="4078" width="6.775" style="7" customWidth="1"/>
    <col min="4079" max="4079" width="9.44166666666667" style="7" customWidth="1"/>
    <col min="4080" max="4080" width="12.1083333333333" style="7" customWidth="1"/>
    <col min="4081" max="4081" width="12" style="7" customWidth="1"/>
    <col min="4082" max="4082" width="10.8916666666667" style="7" customWidth="1"/>
    <col min="4083" max="4083" width="12.1083333333333" style="7" customWidth="1"/>
    <col min="4084" max="4084" width="9.10833333333333" style="7" customWidth="1"/>
    <col min="4085" max="4085" width="21.775" style="7" customWidth="1"/>
    <col min="4086" max="4086" width="27.225" style="7" customWidth="1"/>
    <col min="4087" max="4087" width="17.8916666666667" style="7" customWidth="1"/>
    <col min="4088" max="4329" width="10" style="7"/>
    <col min="4330" max="4330" width="6.225" style="7" customWidth="1"/>
    <col min="4331" max="4331" width="13" style="7" customWidth="1"/>
    <col min="4332" max="4332" width="12.8916666666667" style="7" customWidth="1"/>
    <col min="4333" max="4333" width="21.1083333333333" style="7" customWidth="1"/>
    <col min="4334" max="4334" width="6.775" style="7" customWidth="1"/>
    <col min="4335" max="4335" width="9.44166666666667" style="7" customWidth="1"/>
    <col min="4336" max="4336" width="12.1083333333333" style="7" customWidth="1"/>
    <col min="4337" max="4337" width="12" style="7" customWidth="1"/>
    <col min="4338" max="4338" width="10.8916666666667" style="7" customWidth="1"/>
    <col min="4339" max="4339" width="12.1083333333333" style="7" customWidth="1"/>
    <col min="4340" max="4340" width="9.10833333333333" style="7" customWidth="1"/>
    <col min="4341" max="4341" width="21.775" style="7" customWidth="1"/>
    <col min="4342" max="4342" width="27.225" style="7" customWidth="1"/>
    <col min="4343" max="4343" width="17.8916666666667" style="7" customWidth="1"/>
    <col min="4344" max="4585" width="10" style="7"/>
    <col min="4586" max="4586" width="6.225" style="7" customWidth="1"/>
    <col min="4587" max="4587" width="13" style="7" customWidth="1"/>
    <col min="4588" max="4588" width="12.8916666666667" style="7" customWidth="1"/>
    <col min="4589" max="4589" width="21.1083333333333" style="7" customWidth="1"/>
    <col min="4590" max="4590" width="6.775" style="7" customWidth="1"/>
    <col min="4591" max="4591" width="9.44166666666667" style="7" customWidth="1"/>
    <col min="4592" max="4592" width="12.1083333333333" style="7" customWidth="1"/>
    <col min="4593" max="4593" width="12" style="7" customWidth="1"/>
    <col min="4594" max="4594" width="10.8916666666667" style="7" customWidth="1"/>
    <col min="4595" max="4595" width="12.1083333333333" style="7" customWidth="1"/>
    <col min="4596" max="4596" width="9.10833333333333" style="7" customWidth="1"/>
    <col min="4597" max="4597" width="21.775" style="7" customWidth="1"/>
    <col min="4598" max="4598" width="27.225" style="7" customWidth="1"/>
    <col min="4599" max="4599" width="17.8916666666667" style="7" customWidth="1"/>
    <col min="4600" max="4841" width="10" style="7"/>
    <col min="4842" max="4842" width="6.225" style="7" customWidth="1"/>
    <col min="4843" max="4843" width="13" style="7" customWidth="1"/>
    <col min="4844" max="4844" width="12.8916666666667" style="7" customWidth="1"/>
    <col min="4845" max="4845" width="21.1083333333333" style="7" customWidth="1"/>
    <col min="4846" max="4846" width="6.775" style="7" customWidth="1"/>
    <col min="4847" max="4847" width="9.44166666666667" style="7" customWidth="1"/>
    <col min="4848" max="4848" width="12.1083333333333" style="7" customWidth="1"/>
    <col min="4849" max="4849" width="12" style="7" customWidth="1"/>
    <col min="4850" max="4850" width="10.8916666666667" style="7" customWidth="1"/>
    <col min="4851" max="4851" width="12.1083333333333" style="7" customWidth="1"/>
    <col min="4852" max="4852" width="9.10833333333333" style="7" customWidth="1"/>
    <col min="4853" max="4853" width="21.775" style="7" customWidth="1"/>
    <col min="4854" max="4854" width="27.225" style="7" customWidth="1"/>
    <col min="4855" max="4855" width="17.8916666666667" style="7" customWidth="1"/>
    <col min="4856" max="5097" width="10" style="7"/>
    <col min="5098" max="5098" width="6.225" style="7" customWidth="1"/>
    <col min="5099" max="5099" width="13" style="7" customWidth="1"/>
    <col min="5100" max="5100" width="12.8916666666667" style="7" customWidth="1"/>
    <col min="5101" max="5101" width="21.1083333333333" style="7" customWidth="1"/>
    <col min="5102" max="5102" width="6.775" style="7" customWidth="1"/>
    <col min="5103" max="5103" width="9.44166666666667" style="7" customWidth="1"/>
    <col min="5104" max="5104" width="12.1083333333333" style="7" customWidth="1"/>
    <col min="5105" max="5105" width="12" style="7" customWidth="1"/>
    <col min="5106" max="5106" width="10.8916666666667" style="7" customWidth="1"/>
    <col min="5107" max="5107" width="12.1083333333333" style="7" customWidth="1"/>
    <col min="5108" max="5108" width="9.10833333333333" style="7" customWidth="1"/>
    <col min="5109" max="5109" width="21.775" style="7" customWidth="1"/>
    <col min="5110" max="5110" width="27.225" style="7" customWidth="1"/>
    <col min="5111" max="5111" width="17.8916666666667" style="7" customWidth="1"/>
    <col min="5112" max="5353" width="10" style="7"/>
    <col min="5354" max="5354" width="6.225" style="7" customWidth="1"/>
    <col min="5355" max="5355" width="13" style="7" customWidth="1"/>
    <col min="5356" max="5356" width="12.8916666666667" style="7" customWidth="1"/>
    <col min="5357" max="5357" width="21.1083333333333" style="7" customWidth="1"/>
    <col min="5358" max="5358" width="6.775" style="7" customWidth="1"/>
    <col min="5359" max="5359" width="9.44166666666667" style="7" customWidth="1"/>
    <col min="5360" max="5360" width="12.1083333333333" style="7" customWidth="1"/>
    <col min="5361" max="5361" width="12" style="7" customWidth="1"/>
    <col min="5362" max="5362" width="10.8916666666667" style="7" customWidth="1"/>
    <col min="5363" max="5363" width="12.1083333333333" style="7" customWidth="1"/>
    <col min="5364" max="5364" width="9.10833333333333" style="7" customWidth="1"/>
    <col min="5365" max="5365" width="21.775" style="7" customWidth="1"/>
    <col min="5366" max="5366" width="27.225" style="7" customWidth="1"/>
    <col min="5367" max="5367" width="17.8916666666667" style="7" customWidth="1"/>
    <col min="5368" max="5609" width="10" style="7"/>
    <col min="5610" max="5610" width="6.225" style="7" customWidth="1"/>
    <col min="5611" max="5611" width="13" style="7" customWidth="1"/>
    <col min="5612" max="5612" width="12.8916666666667" style="7" customWidth="1"/>
    <col min="5613" max="5613" width="21.1083333333333" style="7" customWidth="1"/>
    <col min="5614" max="5614" width="6.775" style="7" customWidth="1"/>
    <col min="5615" max="5615" width="9.44166666666667" style="7" customWidth="1"/>
    <col min="5616" max="5616" width="12.1083333333333" style="7" customWidth="1"/>
    <col min="5617" max="5617" width="12" style="7" customWidth="1"/>
    <col min="5618" max="5618" width="10.8916666666667" style="7" customWidth="1"/>
    <col min="5619" max="5619" width="12.1083333333333" style="7" customWidth="1"/>
    <col min="5620" max="5620" width="9.10833333333333" style="7" customWidth="1"/>
    <col min="5621" max="5621" width="21.775" style="7" customWidth="1"/>
    <col min="5622" max="5622" width="27.225" style="7" customWidth="1"/>
    <col min="5623" max="5623" width="17.8916666666667" style="7" customWidth="1"/>
    <col min="5624" max="5865" width="10" style="7"/>
    <col min="5866" max="5866" width="6.225" style="7" customWidth="1"/>
    <col min="5867" max="5867" width="13" style="7" customWidth="1"/>
    <col min="5868" max="5868" width="12.8916666666667" style="7" customWidth="1"/>
    <col min="5869" max="5869" width="21.1083333333333" style="7" customWidth="1"/>
    <col min="5870" max="5870" width="6.775" style="7" customWidth="1"/>
    <col min="5871" max="5871" width="9.44166666666667" style="7" customWidth="1"/>
    <col min="5872" max="5872" width="12.1083333333333" style="7" customWidth="1"/>
    <col min="5873" max="5873" width="12" style="7" customWidth="1"/>
    <col min="5874" max="5874" width="10.8916666666667" style="7" customWidth="1"/>
    <col min="5875" max="5875" width="12.1083333333333" style="7" customWidth="1"/>
    <col min="5876" max="5876" width="9.10833333333333" style="7" customWidth="1"/>
    <col min="5877" max="5877" width="21.775" style="7" customWidth="1"/>
    <col min="5878" max="5878" width="27.225" style="7" customWidth="1"/>
    <col min="5879" max="5879" width="17.8916666666667" style="7" customWidth="1"/>
    <col min="5880" max="6121" width="10" style="7"/>
    <col min="6122" max="6122" width="6.225" style="7" customWidth="1"/>
    <col min="6123" max="6123" width="13" style="7" customWidth="1"/>
    <col min="6124" max="6124" width="12.8916666666667" style="7" customWidth="1"/>
    <col min="6125" max="6125" width="21.1083333333333" style="7" customWidth="1"/>
    <col min="6126" max="6126" width="6.775" style="7" customWidth="1"/>
    <col min="6127" max="6127" width="9.44166666666667" style="7" customWidth="1"/>
    <col min="6128" max="6128" width="12.1083333333333" style="7" customWidth="1"/>
    <col min="6129" max="6129" width="12" style="7" customWidth="1"/>
    <col min="6130" max="6130" width="10.8916666666667" style="7" customWidth="1"/>
    <col min="6131" max="6131" width="12.1083333333333" style="7" customWidth="1"/>
    <col min="6132" max="6132" width="9.10833333333333" style="7" customWidth="1"/>
    <col min="6133" max="6133" width="21.775" style="7" customWidth="1"/>
    <col min="6134" max="6134" width="27.225" style="7" customWidth="1"/>
    <col min="6135" max="6135" width="17.8916666666667" style="7" customWidth="1"/>
    <col min="6136" max="6377" width="10" style="7"/>
    <col min="6378" max="6378" width="6.225" style="7" customWidth="1"/>
    <col min="6379" max="6379" width="13" style="7" customWidth="1"/>
    <col min="6380" max="6380" width="12.8916666666667" style="7" customWidth="1"/>
    <col min="6381" max="6381" width="21.1083333333333" style="7" customWidth="1"/>
    <col min="6382" max="6382" width="6.775" style="7" customWidth="1"/>
    <col min="6383" max="6383" width="9.44166666666667" style="7" customWidth="1"/>
    <col min="6384" max="6384" width="12.1083333333333" style="7" customWidth="1"/>
    <col min="6385" max="6385" width="12" style="7" customWidth="1"/>
    <col min="6386" max="6386" width="10.8916666666667" style="7" customWidth="1"/>
    <col min="6387" max="6387" width="12.1083333333333" style="7" customWidth="1"/>
    <col min="6388" max="6388" width="9.10833333333333" style="7" customWidth="1"/>
    <col min="6389" max="6389" width="21.775" style="7" customWidth="1"/>
    <col min="6390" max="6390" width="27.225" style="7" customWidth="1"/>
    <col min="6391" max="6391" width="17.8916666666667" style="7" customWidth="1"/>
    <col min="6392" max="6633" width="10" style="7"/>
    <col min="6634" max="6634" width="6.225" style="7" customWidth="1"/>
    <col min="6635" max="6635" width="13" style="7" customWidth="1"/>
    <col min="6636" max="6636" width="12.8916666666667" style="7" customWidth="1"/>
    <col min="6637" max="6637" width="21.1083333333333" style="7" customWidth="1"/>
    <col min="6638" max="6638" width="6.775" style="7" customWidth="1"/>
    <col min="6639" max="6639" width="9.44166666666667" style="7" customWidth="1"/>
    <col min="6640" max="6640" width="12.1083333333333" style="7" customWidth="1"/>
    <col min="6641" max="6641" width="12" style="7" customWidth="1"/>
    <col min="6642" max="6642" width="10.8916666666667" style="7" customWidth="1"/>
    <col min="6643" max="6643" width="12.1083333333333" style="7" customWidth="1"/>
    <col min="6644" max="6644" width="9.10833333333333" style="7" customWidth="1"/>
    <col min="6645" max="6645" width="21.775" style="7" customWidth="1"/>
    <col min="6646" max="6646" width="27.225" style="7" customWidth="1"/>
    <col min="6647" max="6647" width="17.8916666666667" style="7" customWidth="1"/>
    <col min="6648" max="6889" width="10" style="7"/>
    <col min="6890" max="6890" width="6.225" style="7" customWidth="1"/>
    <col min="6891" max="6891" width="13" style="7" customWidth="1"/>
    <col min="6892" max="6892" width="12.8916666666667" style="7" customWidth="1"/>
    <col min="6893" max="6893" width="21.1083333333333" style="7" customWidth="1"/>
    <col min="6894" max="6894" width="6.775" style="7" customWidth="1"/>
    <col min="6895" max="6895" width="9.44166666666667" style="7" customWidth="1"/>
    <col min="6896" max="6896" width="12.1083333333333" style="7" customWidth="1"/>
    <col min="6897" max="6897" width="12" style="7" customWidth="1"/>
    <col min="6898" max="6898" width="10.8916666666667" style="7" customWidth="1"/>
    <col min="6899" max="6899" width="12.1083333333333" style="7" customWidth="1"/>
    <col min="6900" max="6900" width="9.10833333333333" style="7" customWidth="1"/>
    <col min="6901" max="6901" width="21.775" style="7" customWidth="1"/>
    <col min="6902" max="6902" width="27.225" style="7" customWidth="1"/>
    <col min="6903" max="6903" width="17.8916666666667" style="7" customWidth="1"/>
    <col min="6904" max="7145" width="10" style="7"/>
    <col min="7146" max="7146" width="6.225" style="7" customWidth="1"/>
    <col min="7147" max="7147" width="13" style="7" customWidth="1"/>
    <col min="7148" max="7148" width="12.8916666666667" style="7" customWidth="1"/>
    <col min="7149" max="7149" width="21.1083333333333" style="7" customWidth="1"/>
    <col min="7150" max="7150" width="6.775" style="7" customWidth="1"/>
    <col min="7151" max="7151" width="9.44166666666667" style="7" customWidth="1"/>
    <col min="7152" max="7152" width="12.1083333333333" style="7" customWidth="1"/>
    <col min="7153" max="7153" width="12" style="7" customWidth="1"/>
    <col min="7154" max="7154" width="10.8916666666667" style="7" customWidth="1"/>
    <col min="7155" max="7155" width="12.1083333333333" style="7" customWidth="1"/>
    <col min="7156" max="7156" width="9.10833333333333" style="7" customWidth="1"/>
    <col min="7157" max="7157" width="21.775" style="7" customWidth="1"/>
    <col min="7158" max="7158" width="27.225" style="7" customWidth="1"/>
    <col min="7159" max="7159" width="17.8916666666667" style="7" customWidth="1"/>
    <col min="7160" max="7401" width="10" style="7"/>
    <col min="7402" max="7402" width="6.225" style="7" customWidth="1"/>
    <col min="7403" max="7403" width="13" style="7" customWidth="1"/>
    <col min="7404" max="7404" width="12.8916666666667" style="7" customWidth="1"/>
    <col min="7405" max="7405" width="21.1083333333333" style="7" customWidth="1"/>
    <col min="7406" max="7406" width="6.775" style="7" customWidth="1"/>
    <col min="7407" max="7407" width="9.44166666666667" style="7" customWidth="1"/>
    <col min="7408" max="7408" width="12.1083333333333" style="7" customWidth="1"/>
    <col min="7409" max="7409" width="12" style="7" customWidth="1"/>
    <col min="7410" max="7410" width="10.8916666666667" style="7" customWidth="1"/>
    <col min="7411" max="7411" width="12.1083333333333" style="7" customWidth="1"/>
    <col min="7412" max="7412" width="9.10833333333333" style="7" customWidth="1"/>
    <col min="7413" max="7413" width="21.775" style="7" customWidth="1"/>
    <col min="7414" max="7414" width="27.225" style="7" customWidth="1"/>
    <col min="7415" max="7415" width="17.8916666666667" style="7" customWidth="1"/>
    <col min="7416" max="7657" width="10" style="7"/>
    <col min="7658" max="7658" width="6.225" style="7" customWidth="1"/>
    <col min="7659" max="7659" width="13" style="7" customWidth="1"/>
    <col min="7660" max="7660" width="12.8916666666667" style="7" customWidth="1"/>
    <col min="7661" max="7661" width="21.1083333333333" style="7" customWidth="1"/>
    <col min="7662" max="7662" width="6.775" style="7" customWidth="1"/>
    <col min="7663" max="7663" width="9.44166666666667" style="7" customWidth="1"/>
    <col min="7664" max="7664" width="12.1083333333333" style="7" customWidth="1"/>
    <col min="7665" max="7665" width="12" style="7" customWidth="1"/>
    <col min="7666" max="7666" width="10.8916666666667" style="7" customWidth="1"/>
    <col min="7667" max="7667" width="12.1083333333333" style="7" customWidth="1"/>
    <col min="7668" max="7668" width="9.10833333333333" style="7" customWidth="1"/>
    <col min="7669" max="7669" width="21.775" style="7" customWidth="1"/>
    <col min="7670" max="7670" width="27.225" style="7" customWidth="1"/>
    <col min="7671" max="7671" width="17.8916666666667" style="7" customWidth="1"/>
    <col min="7672" max="7913" width="10" style="7"/>
    <col min="7914" max="7914" width="6.225" style="7" customWidth="1"/>
    <col min="7915" max="7915" width="13" style="7" customWidth="1"/>
    <col min="7916" max="7916" width="12.8916666666667" style="7" customWidth="1"/>
    <col min="7917" max="7917" width="21.1083333333333" style="7" customWidth="1"/>
    <col min="7918" max="7918" width="6.775" style="7" customWidth="1"/>
    <col min="7919" max="7919" width="9.44166666666667" style="7" customWidth="1"/>
    <col min="7920" max="7920" width="12.1083333333333" style="7" customWidth="1"/>
    <col min="7921" max="7921" width="12" style="7" customWidth="1"/>
    <col min="7922" max="7922" width="10.8916666666667" style="7" customWidth="1"/>
    <col min="7923" max="7923" width="12.1083333333333" style="7" customWidth="1"/>
    <col min="7924" max="7924" width="9.10833333333333" style="7" customWidth="1"/>
    <col min="7925" max="7925" width="21.775" style="7" customWidth="1"/>
    <col min="7926" max="7926" width="27.225" style="7" customWidth="1"/>
    <col min="7927" max="7927" width="17.8916666666667" style="7" customWidth="1"/>
    <col min="7928" max="8169" width="10" style="7"/>
    <col min="8170" max="8170" width="6.225" style="7" customWidth="1"/>
    <col min="8171" max="8171" width="13" style="7" customWidth="1"/>
    <col min="8172" max="8172" width="12.8916666666667" style="7" customWidth="1"/>
    <col min="8173" max="8173" width="21.1083333333333" style="7" customWidth="1"/>
    <col min="8174" max="8174" width="6.775" style="7" customWidth="1"/>
    <col min="8175" max="8175" width="9.44166666666667" style="7" customWidth="1"/>
    <col min="8176" max="8176" width="12.1083333333333" style="7" customWidth="1"/>
    <col min="8177" max="8177" width="12" style="7" customWidth="1"/>
    <col min="8178" max="8178" width="10.8916666666667" style="7" customWidth="1"/>
    <col min="8179" max="8179" width="12.1083333333333" style="7" customWidth="1"/>
    <col min="8180" max="8180" width="9.10833333333333" style="7" customWidth="1"/>
    <col min="8181" max="8181" width="21.775" style="7" customWidth="1"/>
    <col min="8182" max="8182" width="27.225" style="7" customWidth="1"/>
    <col min="8183" max="8183" width="17.8916666666667" style="7" customWidth="1"/>
    <col min="8184" max="8425" width="10" style="7"/>
    <col min="8426" max="8426" width="6.225" style="7" customWidth="1"/>
    <col min="8427" max="8427" width="13" style="7" customWidth="1"/>
    <col min="8428" max="8428" width="12.8916666666667" style="7" customWidth="1"/>
    <col min="8429" max="8429" width="21.1083333333333" style="7" customWidth="1"/>
    <col min="8430" max="8430" width="6.775" style="7" customWidth="1"/>
    <col min="8431" max="8431" width="9.44166666666667" style="7" customWidth="1"/>
    <col min="8432" max="8432" width="12.1083333333333" style="7" customWidth="1"/>
    <col min="8433" max="8433" width="12" style="7" customWidth="1"/>
    <col min="8434" max="8434" width="10.8916666666667" style="7" customWidth="1"/>
    <col min="8435" max="8435" width="12.1083333333333" style="7" customWidth="1"/>
    <col min="8436" max="8436" width="9.10833333333333" style="7" customWidth="1"/>
    <col min="8437" max="8437" width="21.775" style="7" customWidth="1"/>
    <col min="8438" max="8438" width="27.225" style="7" customWidth="1"/>
    <col min="8439" max="8439" width="17.8916666666667" style="7" customWidth="1"/>
    <col min="8440" max="8681" width="10" style="7"/>
    <col min="8682" max="8682" width="6.225" style="7" customWidth="1"/>
    <col min="8683" max="8683" width="13" style="7" customWidth="1"/>
    <col min="8684" max="8684" width="12.8916666666667" style="7" customWidth="1"/>
    <col min="8685" max="8685" width="21.1083333333333" style="7" customWidth="1"/>
    <col min="8686" max="8686" width="6.775" style="7" customWidth="1"/>
    <col min="8687" max="8687" width="9.44166666666667" style="7" customWidth="1"/>
    <col min="8688" max="8688" width="12.1083333333333" style="7" customWidth="1"/>
    <col min="8689" max="8689" width="12" style="7" customWidth="1"/>
    <col min="8690" max="8690" width="10.8916666666667" style="7" customWidth="1"/>
    <col min="8691" max="8691" width="12.1083333333333" style="7" customWidth="1"/>
    <col min="8692" max="8692" width="9.10833333333333" style="7" customWidth="1"/>
    <col min="8693" max="8693" width="21.775" style="7" customWidth="1"/>
    <col min="8694" max="8694" width="27.225" style="7" customWidth="1"/>
    <col min="8695" max="8695" width="17.8916666666667" style="7" customWidth="1"/>
    <col min="8696" max="8937" width="10" style="7"/>
    <col min="8938" max="8938" width="6.225" style="7" customWidth="1"/>
    <col min="8939" max="8939" width="13" style="7" customWidth="1"/>
    <col min="8940" max="8940" width="12.8916666666667" style="7" customWidth="1"/>
    <col min="8941" max="8941" width="21.1083333333333" style="7" customWidth="1"/>
    <col min="8942" max="8942" width="6.775" style="7" customWidth="1"/>
    <col min="8943" max="8943" width="9.44166666666667" style="7" customWidth="1"/>
    <col min="8944" max="8944" width="12.1083333333333" style="7" customWidth="1"/>
    <col min="8945" max="8945" width="12" style="7" customWidth="1"/>
    <col min="8946" max="8946" width="10.8916666666667" style="7" customWidth="1"/>
    <col min="8947" max="8947" width="12.1083333333333" style="7" customWidth="1"/>
    <col min="8948" max="8948" width="9.10833333333333" style="7" customWidth="1"/>
    <col min="8949" max="8949" width="21.775" style="7" customWidth="1"/>
    <col min="8950" max="8950" width="27.225" style="7" customWidth="1"/>
    <col min="8951" max="8951" width="17.8916666666667" style="7" customWidth="1"/>
    <col min="8952" max="9193" width="10" style="7"/>
    <col min="9194" max="9194" width="6.225" style="7" customWidth="1"/>
    <col min="9195" max="9195" width="13" style="7" customWidth="1"/>
    <col min="9196" max="9196" width="12.8916666666667" style="7" customWidth="1"/>
    <col min="9197" max="9197" width="21.1083333333333" style="7" customWidth="1"/>
    <col min="9198" max="9198" width="6.775" style="7" customWidth="1"/>
    <col min="9199" max="9199" width="9.44166666666667" style="7" customWidth="1"/>
    <col min="9200" max="9200" width="12.1083333333333" style="7" customWidth="1"/>
    <col min="9201" max="9201" width="12" style="7" customWidth="1"/>
    <col min="9202" max="9202" width="10.8916666666667" style="7" customWidth="1"/>
    <col min="9203" max="9203" width="12.1083333333333" style="7" customWidth="1"/>
    <col min="9204" max="9204" width="9.10833333333333" style="7" customWidth="1"/>
    <col min="9205" max="9205" width="21.775" style="7" customWidth="1"/>
    <col min="9206" max="9206" width="27.225" style="7" customWidth="1"/>
    <col min="9207" max="9207" width="17.8916666666667" style="7" customWidth="1"/>
    <col min="9208" max="9449" width="10" style="7"/>
    <col min="9450" max="9450" width="6.225" style="7" customWidth="1"/>
    <col min="9451" max="9451" width="13" style="7" customWidth="1"/>
    <col min="9452" max="9452" width="12.8916666666667" style="7" customWidth="1"/>
    <col min="9453" max="9453" width="21.1083333333333" style="7" customWidth="1"/>
    <col min="9454" max="9454" width="6.775" style="7" customWidth="1"/>
    <col min="9455" max="9455" width="9.44166666666667" style="7" customWidth="1"/>
    <col min="9456" max="9456" width="12.1083333333333" style="7" customWidth="1"/>
    <col min="9457" max="9457" width="12" style="7" customWidth="1"/>
    <col min="9458" max="9458" width="10.8916666666667" style="7" customWidth="1"/>
    <col min="9459" max="9459" width="12.1083333333333" style="7" customWidth="1"/>
    <col min="9460" max="9460" width="9.10833333333333" style="7" customWidth="1"/>
    <col min="9461" max="9461" width="21.775" style="7" customWidth="1"/>
    <col min="9462" max="9462" width="27.225" style="7" customWidth="1"/>
    <col min="9463" max="9463" width="17.8916666666667" style="7" customWidth="1"/>
    <col min="9464" max="9705" width="10" style="7"/>
    <col min="9706" max="9706" width="6.225" style="7" customWidth="1"/>
    <col min="9707" max="9707" width="13" style="7" customWidth="1"/>
    <col min="9708" max="9708" width="12.8916666666667" style="7" customWidth="1"/>
    <col min="9709" max="9709" width="21.1083333333333" style="7" customWidth="1"/>
    <col min="9710" max="9710" width="6.775" style="7" customWidth="1"/>
    <col min="9711" max="9711" width="9.44166666666667" style="7" customWidth="1"/>
    <col min="9712" max="9712" width="12.1083333333333" style="7" customWidth="1"/>
    <col min="9713" max="9713" width="12" style="7" customWidth="1"/>
    <col min="9714" max="9714" width="10.8916666666667" style="7" customWidth="1"/>
    <col min="9715" max="9715" width="12.1083333333333" style="7" customWidth="1"/>
    <col min="9716" max="9716" width="9.10833333333333" style="7" customWidth="1"/>
    <col min="9717" max="9717" width="21.775" style="7" customWidth="1"/>
    <col min="9718" max="9718" width="27.225" style="7" customWidth="1"/>
    <col min="9719" max="9719" width="17.8916666666667" style="7" customWidth="1"/>
    <col min="9720" max="9961" width="10" style="7"/>
    <col min="9962" max="9962" width="6.225" style="7" customWidth="1"/>
    <col min="9963" max="9963" width="13" style="7" customWidth="1"/>
    <col min="9964" max="9964" width="12.8916666666667" style="7" customWidth="1"/>
    <col min="9965" max="9965" width="21.1083333333333" style="7" customWidth="1"/>
    <col min="9966" max="9966" width="6.775" style="7" customWidth="1"/>
    <col min="9967" max="9967" width="9.44166666666667" style="7" customWidth="1"/>
    <col min="9968" max="9968" width="12.1083333333333" style="7" customWidth="1"/>
    <col min="9969" max="9969" width="12" style="7" customWidth="1"/>
    <col min="9970" max="9970" width="10.8916666666667" style="7" customWidth="1"/>
    <col min="9971" max="9971" width="12.1083333333333" style="7" customWidth="1"/>
    <col min="9972" max="9972" width="9.10833333333333" style="7" customWidth="1"/>
    <col min="9973" max="9973" width="21.775" style="7" customWidth="1"/>
    <col min="9974" max="9974" width="27.225" style="7" customWidth="1"/>
    <col min="9975" max="9975" width="17.8916666666667" style="7" customWidth="1"/>
    <col min="9976" max="10217" width="10" style="7"/>
    <col min="10218" max="10218" width="6.225" style="7" customWidth="1"/>
    <col min="10219" max="10219" width="13" style="7" customWidth="1"/>
    <col min="10220" max="10220" width="12.8916666666667" style="7" customWidth="1"/>
    <col min="10221" max="10221" width="21.1083333333333" style="7" customWidth="1"/>
    <col min="10222" max="10222" width="6.775" style="7" customWidth="1"/>
    <col min="10223" max="10223" width="9.44166666666667" style="7" customWidth="1"/>
    <col min="10224" max="10224" width="12.1083333333333" style="7" customWidth="1"/>
    <col min="10225" max="10225" width="12" style="7" customWidth="1"/>
    <col min="10226" max="10226" width="10.8916666666667" style="7" customWidth="1"/>
    <col min="10227" max="10227" width="12.1083333333333" style="7" customWidth="1"/>
    <col min="10228" max="10228" width="9.10833333333333" style="7" customWidth="1"/>
    <col min="10229" max="10229" width="21.775" style="7" customWidth="1"/>
    <col min="10230" max="10230" width="27.225" style="7" customWidth="1"/>
    <col min="10231" max="10231" width="17.8916666666667" style="7" customWidth="1"/>
    <col min="10232" max="10473" width="10" style="7"/>
    <col min="10474" max="10474" width="6.225" style="7" customWidth="1"/>
    <col min="10475" max="10475" width="13" style="7" customWidth="1"/>
    <col min="10476" max="10476" width="12.8916666666667" style="7" customWidth="1"/>
    <col min="10477" max="10477" width="21.1083333333333" style="7" customWidth="1"/>
    <col min="10478" max="10478" width="6.775" style="7" customWidth="1"/>
    <col min="10479" max="10479" width="9.44166666666667" style="7" customWidth="1"/>
    <col min="10480" max="10480" width="12.1083333333333" style="7" customWidth="1"/>
    <col min="10481" max="10481" width="12" style="7" customWidth="1"/>
    <col min="10482" max="10482" width="10.8916666666667" style="7" customWidth="1"/>
    <col min="10483" max="10483" width="12.1083333333333" style="7" customWidth="1"/>
    <col min="10484" max="10484" width="9.10833333333333" style="7" customWidth="1"/>
    <col min="10485" max="10485" width="21.775" style="7" customWidth="1"/>
    <col min="10486" max="10486" width="27.225" style="7" customWidth="1"/>
    <col min="10487" max="10487" width="17.8916666666667" style="7" customWidth="1"/>
    <col min="10488" max="10729" width="10" style="7"/>
    <col min="10730" max="10730" width="6.225" style="7" customWidth="1"/>
    <col min="10731" max="10731" width="13" style="7" customWidth="1"/>
    <col min="10732" max="10732" width="12.8916666666667" style="7" customWidth="1"/>
    <col min="10733" max="10733" width="21.1083333333333" style="7" customWidth="1"/>
    <col min="10734" max="10734" width="6.775" style="7" customWidth="1"/>
    <col min="10735" max="10735" width="9.44166666666667" style="7" customWidth="1"/>
    <col min="10736" max="10736" width="12.1083333333333" style="7" customWidth="1"/>
    <col min="10737" max="10737" width="12" style="7" customWidth="1"/>
    <col min="10738" max="10738" width="10.8916666666667" style="7" customWidth="1"/>
    <col min="10739" max="10739" width="12.1083333333333" style="7" customWidth="1"/>
    <col min="10740" max="10740" width="9.10833333333333" style="7" customWidth="1"/>
    <col min="10741" max="10741" width="21.775" style="7" customWidth="1"/>
    <col min="10742" max="10742" width="27.225" style="7" customWidth="1"/>
    <col min="10743" max="10743" width="17.8916666666667" style="7" customWidth="1"/>
    <col min="10744" max="10985" width="10" style="7"/>
    <col min="10986" max="10986" width="6.225" style="7" customWidth="1"/>
    <col min="10987" max="10987" width="13" style="7" customWidth="1"/>
    <col min="10988" max="10988" width="12.8916666666667" style="7" customWidth="1"/>
    <col min="10989" max="10989" width="21.1083333333333" style="7" customWidth="1"/>
    <col min="10990" max="10990" width="6.775" style="7" customWidth="1"/>
    <col min="10991" max="10991" width="9.44166666666667" style="7" customWidth="1"/>
    <col min="10992" max="10992" width="12.1083333333333" style="7" customWidth="1"/>
    <col min="10993" max="10993" width="12" style="7" customWidth="1"/>
    <col min="10994" max="10994" width="10.8916666666667" style="7" customWidth="1"/>
    <col min="10995" max="10995" width="12.1083333333333" style="7" customWidth="1"/>
    <col min="10996" max="10996" width="9.10833333333333" style="7" customWidth="1"/>
    <col min="10997" max="10997" width="21.775" style="7" customWidth="1"/>
    <col min="10998" max="10998" width="27.225" style="7" customWidth="1"/>
    <col min="10999" max="10999" width="17.8916666666667" style="7" customWidth="1"/>
    <col min="11000" max="11241" width="10" style="7"/>
    <col min="11242" max="11242" width="6.225" style="7" customWidth="1"/>
    <col min="11243" max="11243" width="13" style="7" customWidth="1"/>
    <col min="11244" max="11244" width="12.8916666666667" style="7" customWidth="1"/>
    <col min="11245" max="11245" width="21.1083333333333" style="7" customWidth="1"/>
    <col min="11246" max="11246" width="6.775" style="7" customWidth="1"/>
    <col min="11247" max="11247" width="9.44166666666667" style="7" customWidth="1"/>
    <col min="11248" max="11248" width="12.1083333333333" style="7" customWidth="1"/>
    <col min="11249" max="11249" width="12" style="7" customWidth="1"/>
    <col min="11250" max="11250" width="10.8916666666667" style="7" customWidth="1"/>
    <col min="11251" max="11251" width="12.1083333333333" style="7" customWidth="1"/>
    <col min="11252" max="11252" width="9.10833333333333" style="7" customWidth="1"/>
    <col min="11253" max="11253" width="21.775" style="7" customWidth="1"/>
    <col min="11254" max="11254" width="27.225" style="7" customWidth="1"/>
    <col min="11255" max="11255" width="17.8916666666667" style="7" customWidth="1"/>
    <col min="11256" max="11497" width="10" style="7"/>
    <col min="11498" max="11498" width="6.225" style="7" customWidth="1"/>
    <col min="11499" max="11499" width="13" style="7" customWidth="1"/>
    <col min="11500" max="11500" width="12.8916666666667" style="7" customWidth="1"/>
    <col min="11501" max="11501" width="21.1083333333333" style="7" customWidth="1"/>
    <col min="11502" max="11502" width="6.775" style="7" customWidth="1"/>
    <col min="11503" max="11503" width="9.44166666666667" style="7" customWidth="1"/>
    <col min="11504" max="11504" width="12.1083333333333" style="7" customWidth="1"/>
    <col min="11505" max="11505" width="12" style="7" customWidth="1"/>
    <col min="11506" max="11506" width="10.8916666666667" style="7" customWidth="1"/>
    <col min="11507" max="11507" width="12.1083333333333" style="7" customWidth="1"/>
    <col min="11508" max="11508" width="9.10833333333333" style="7" customWidth="1"/>
    <col min="11509" max="11509" width="21.775" style="7" customWidth="1"/>
    <col min="11510" max="11510" width="27.225" style="7" customWidth="1"/>
    <col min="11511" max="11511" width="17.8916666666667" style="7" customWidth="1"/>
    <col min="11512" max="11753" width="10" style="7"/>
    <col min="11754" max="11754" width="6.225" style="7" customWidth="1"/>
    <col min="11755" max="11755" width="13" style="7" customWidth="1"/>
    <col min="11756" max="11756" width="12.8916666666667" style="7" customWidth="1"/>
    <col min="11757" max="11757" width="21.1083333333333" style="7" customWidth="1"/>
    <col min="11758" max="11758" width="6.775" style="7" customWidth="1"/>
    <col min="11759" max="11759" width="9.44166666666667" style="7" customWidth="1"/>
    <col min="11760" max="11760" width="12.1083333333333" style="7" customWidth="1"/>
    <col min="11761" max="11761" width="12" style="7" customWidth="1"/>
    <col min="11762" max="11762" width="10.8916666666667" style="7" customWidth="1"/>
    <col min="11763" max="11763" width="12.1083333333333" style="7" customWidth="1"/>
    <col min="11764" max="11764" width="9.10833333333333" style="7" customWidth="1"/>
    <col min="11765" max="11765" width="21.775" style="7" customWidth="1"/>
    <col min="11766" max="11766" width="27.225" style="7" customWidth="1"/>
    <col min="11767" max="11767" width="17.8916666666667" style="7" customWidth="1"/>
    <col min="11768" max="12009" width="10" style="7"/>
    <col min="12010" max="12010" width="6.225" style="7" customWidth="1"/>
    <col min="12011" max="12011" width="13" style="7" customWidth="1"/>
    <col min="12012" max="12012" width="12.8916666666667" style="7" customWidth="1"/>
    <col min="12013" max="12013" width="21.1083333333333" style="7" customWidth="1"/>
    <col min="12014" max="12014" width="6.775" style="7" customWidth="1"/>
    <col min="12015" max="12015" width="9.44166666666667" style="7" customWidth="1"/>
    <col min="12016" max="12016" width="12.1083333333333" style="7" customWidth="1"/>
    <col min="12017" max="12017" width="12" style="7" customWidth="1"/>
    <col min="12018" max="12018" width="10.8916666666667" style="7" customWidth="1"/>
    <col min="12019" max="12019" width="12.1083333333333" style="7" customWidth="1"/>
    <col min="12020" max="12020" width="9.10833333333333" style="7" customWidth="1"/>
    <col min="12021" max="12021" width="21.775" style="7" customWidth="1"/>
    <col min="12022" max="12022" width="27.225" style="7" customWidth="1"/>
    <col min="12023" max="12023" width="17.8916666666667" style="7" customWidth="1"/>
    <col min="12024" max="12265" width="10" style="7"/>
    <col min="12266" max="12266" width="6.225" style="7" customWidth="1"/>
    <col min="12267" max="12267" width="13" style="7" customWidth="1"/>
    <col min="12268" max="12268" width="12.8916666666667" style="7" customWidth="1"/>
    <col min="12269" max="12269" width="21.1083333333333" style="7" customWidth="1"/>
    <col min="12270" max="12270" width="6.775" style="7" customWidth="1"/>
    <col min="12271" max="12271" width="9.44166666666667" style="7" customWidth="1"/>
    <col min="12272" max="12272" width="12.1083333333333" style="7" customWidth="1"/>
    <col min="12273" max="12273" width="12" style="7" customWidth="1"/>
    <col min="12274" max="12274" width="10.8916666666667" style="7" customWidth="1"/>
    <col min="12275" max="12275" width="12.1083333333333" style="7" customWidth="1"/>
    <col min="12276" max="12276" width="9.10833333333333" style="7" customWidth="1"/>
    <col min="12277" max="12277" width="21.775" style="7" customWidth="1"/>
    <col min="12278" max="12278" width="27.225" style="7" customWidth="1"/>
    <col min="12279" max="12279" width="17.8916666666667" style="7" customWidth="1"/>
    <col min="12280" max="12521" width="10" style="7"/>
    <col min="12522" max="12522" width="6.225" style="7" customWidth="1"/>
    <col min="12523" max="12523" width="13" style="7" customWidth="1"/>
    <col min="12524" max="12524" width="12.8916666666667" style="7" customWidth="1"/>
    <col min="12525" max="12525" width="21.1083333333333" style="7" customWidth="1"/>
    <col min="12526" max="12526" width="6.775" style="7" customWidth="1"/>
    <col min="12527" max="12527" width="9.44166666666667" style="7" customWidth="1"/>
    <col min="12528" max="12528" width="12.1083333333333" style="7" customWidth="1"/>
    <col min="12529" max="12529" width="12" style="7" customWidth="1"/>
    <col min="12530" max="12530" width="10.8916666666667" style="7" customWidth="1"/>
    <col min="12531" max="12531" width="12.1083333333333" style="7" customWidth="1"/>
    <col min="12532" max="12532" width="9.10833333333333" style="7" customWidth="1"/>
    <col min="12533" max="12533" width="21.775" style="7" customWidth="1"/>
    <col min="12534" max="12534" width="27.225" style="7" customWidth="1"/>
    <col min="12535" max="12535" width="17.8916666666667" style="7" customWidth="1"/>
    <col min="12536" max="12777" width="10" style="7"/>
    <col min="12778" max="12778" width="6.225" style="7" customWidth="1"/>
    <col min="12779" max="12779" width="13" style="7" customWidth="1"/>
    <col min="12780" max="12780" width="12.8916666666667" style="7" customWidth="1"/>
    <col min="12781" max="12781" width="21.1083333333333" style="7" customWidth="1"/>
    <col min="12782" max="12782" width="6.775" style="7" customWidth="1"/>
    <col min="12783" max="12783" width="9.44166666666667" style="7" customWidth="1"/>
    <col min="12784" max="12784" width="12.1083333333333" style="7" customWidth="1"/>
    <col min="12785" max="12785" width="12" style="7" customWidth="1"/>
    <col min="12786" max="12786" width="10.8916666666667" style="7" customWidth="1"/>
    <col min="12787" max="12787" width="12.1083333333333" style="7" customWidth="1"/>
    <col min="12788" max="12788" width="9.10833333333333" style="7" customWidth="1"/>
    <col min="12789" max="12789" width="21.775" style="7" customWidth="1"/>
    <col min="12790" max="12790" width="27.225" style="7" customWidth="1"/>
    <col min="12791" max="12791" width="17.8916666666667" style="7" customWidth="1"/>
    <col min="12792" max="13033" width="10" style="7"/>
    <col min="13034" max="13034" width="6.225" style="7" customWidth="1"/>
    <col min="13035" max="13035" width="13" style="7" customWidth="1"/>
    <col min="13036" max="13036" width="12.8916666666667" style="7" customWidth="1"/>
    <col min="13037" max="13037" width="21.1083333333333" style="7" customWidth="1"/>
    <col min="13038" max="13038" width="6.775" style="7" customWidth="1"/>
    <col min="13039" max="13039" width="9.44166666666667" style="7" customWidth="1"/>
    <col min="13040" max="13040" width="12.1083333333333" style="7" customWidth="1"/>
    <col min="13041" max="13041" width="12" style="7" customWidth="1"/>
    <col min="13042" max="13042" width="10.8916666666667" style="7" customWidth="1"/>
    <col min="13043" max="13043" width="12.1083333333333" style="7" customWidth="1"/>
    <col min="13044" max="13044" width="9.10833333333333" style="7" customWidth="1"/>
    <col min="13045" max="13045" width="21.775" style="7" customWidth="1"/>
    <col min="13046" max="13046" width="27.225" style="7" customWidth="1"/>
    <col min="13047" max="13047" width="17.8916666666667" style="7" customWidth="1"/>
    <col min="13048" max="13289" width="10" style="7"/>
    <col min="13290" max="13290" width="6.225" style="7" customWidth="1"/>
    <col min="13291" max="13291" width="13" style="7" customWidth="1"/>
    <col min="13292" max="13292" width="12.8916666666667" style="7" customWidth="1"/>
    <col min="13293" max="13293" width="21.1083333333333" style="7" customWidth="1"/>
    <col min="13294" max="13294" width="6.775" style="7" customWidth="1"/>
    <col min="13295" max="13295" width="9.44166666666667" style="7" customWidth="1"/>
    <col min="13296" max="13296" width="12.1083333333333" style="7" customWidth="1"/>
    <col min="13297" max="13297" width="12" style="7" customWidth="1"/>
    <col min="13298" max="13298" width="10.8916666666667" style="7" customWidth="1"/>
    <col min="13299" max="13299" width="12.1083333333333" style="7" customWidth="1"/>
    <col min="13300" max="13300" width="9.10833333333333" style="7" customWidth="1"/>
    <col min="13301" max="13301" width="21.775" style="7" customWidth="1"/>
    <col min="13302" max="13302" width="27.225" style="7" customWidth="1"/>
    <col min="13303" max="13303" width="17.8916666666667" style="7" customWidth="1"/>
    <col min="13304" max="13545" width="10" style="7"/>
    <col min="13546" max="13546" width="6.225" style="7" customWidth="1"/>
    <col min="13547" max="13547" width="13" style="7" customWidth="1"/>
    <col min="13548" max="13548" width="12.8916666666667" style="7" customWidth="1"/>
    <col min="13549" max="13549" width="21.1083333333333" style="7" customWidth="1"/>
    <col min="13550" max="13550" width="6.775" style="7" customWidth="1"/>
    <col min="13551" max="13551" width="9.44166666666667" style="7" customWidth="1"/>
    <col min="13552" max="13552" width="12.1083333333333" style="7" customWidth="1"/>
    <col min="13553" max="13553" width="12" style="7" customWidth="1"/>
    <col min="13554" max="13554" width="10.8916666666667" style="7" customWidth="1"/>
    <col min="13555" max="13555" width="12.1083333333333" style="7" customWidth="1"/>
    <col min="13556" max="13556" width="9.10833333333333" style="7" customWidth="1"/>
    <col min="13557" max="13557" width="21.775" style="7" customWidth="1"/>
    <col min="13558" max="13558" width="27.225" style="7" customWidth="1"/>
    <col min="13559" max="13559" width="17.8916666666667" style="7" customWidth="1"/>
    <col min="13560" max="13801" width="10" style="7"/>
    <col min="13802" max="13802" width="6.225" style="7" customWidth="1"/>
    <col min="13803" max="13803" width="13" style="7" customWidth="1"/>
    <col min="13804" max="13804" width="12.8916666666667" style="7" customWidth="1"/>
    <col min="13805" max="13805" width="21.1083333333333" style="7" customWidth="1"/>
    <col min="13806" max="13806" width="6.775" style="7" customWidth="1"/>
    <col min="13807" max="13807" width="9.44166666666667" style="7" customWidth="1"/>
    <col min="13808" max="13808" width="12.1083333333333" style="7" customWidth="1"/>
    <col min="13809" max="13809" width="12" style="7" customWidth="1"/>
    <col min="13810" max="13810" width="10.8916666666667" style="7" customWidth="1"/>
    <col min="13811" max="13811" width="12.1083333333333" style="7" customWidth="1"/>
    <col min="13812" max="13812" width="9.10833333333333" style="7" customWidth="1"/>
    <col min="13813" max="13813" width="21.775" style="7" customWidth="1"/>
    <col min="13814" max="13814" width="27.225" style="7" customWidth="1"/>
    <col min="13815" max="13815" width="17.8916666666667" style="7" customWidth="1"/>
    <col min="13816" max="14057" width="10" style="7"/>
    <col min="14058" max="14058" width="6.225" style="7" customWidth="1"/>
    <col min="14059" max="14059" width="13" style="7" customWidth="1"/>
    <col min="14060" max="14060" width="12.8916666666667" style="7" customWidth="1"/>
    <col min="14061" max="14061" width="21.1083333333333" style="7" customWidth="1"/>
    <col min="14062" max="14062" width="6.775" style="7" customWidth="1"/>
    <col min="14063" max="14063" width="9.44166666666667" style="7" customWidth="1"/>
    <col min="14064" max="14064" width="12.1083333333333" style="7" customWidth="1"/>
    <col min="14065" max="14065" width="12" style="7" customWidth="1"/>
    <col min="14066" max="14066" width="10.8916666666667" style="7" customWidth="1"/>
    <col min="14067" max="14067" width="12.1083333333333" style="7" customWidth="1"/>
    <col min="14068" max="14068" width="9.10833333333333" style="7" customWidth="1"/>
    <col min="14069" max="14069" width="21.775" style="7" customWidth="1"/>
    <col min="14070" max="14070" width="27.225" style="7" customWidth="1"/>
    <col min="14071" max="14071" width="17.8916666666667" style="7" customWidth="1"/>
    <col min="14072" max="14313" width="10" style="7"/>
    <col min="14314" max="14314" width="6.225" style="7" customWidth="1"/>
    <col min="14315" max="14315" width="13" style="7" customWidth="1"/>
    <col min="14316" max="14316" width="12.8916666666667" style="7" customWidth="1"/>
    <col min="14317" max="14317" width="21.1083333333333" style="7" customWidth="1"/>
    <col min="14318" max="14318" width="6.775" style="7" customWidth="1"/>
    <col min="14319" max="14319" width="9.44166666666667" style="7" customWidth="1"/>
    <col min="14320" max="14320" width="12.1083333333333" style="7" customWidth="1"/>
    <col min="14321" max="14321" width="12" style="7" customWidth="1"/>
    <col min="14322" max="14322" width="10.8916666666667" style="7" customWidth="1"/>
    <col min="14323" max="14323" width="12.1083333333333" style="7" customWidth="1"/>
    <col min="14324" max="14324" width="9.10833333333333" style="7" customWidth="1"/>
    <col min="14325" max="14325" width="21.775" style="7" customWidth="1"/>
    <col min="14326" max="14326" width="27.225" style="7" customWidth="1"/>
    <col min="14327" max="14327" width="17.8916666666667" style="7" customWidth="1"/>
    <col min="14328" max="14569" width="10" style="7"/>
    <col min="14570" max="14570" width="6.225" style="7" customWidth="1"/>
    <col min="14571" max="14571" width="13" style="7" customWidth="1"/>
    <col min="14572" max="14572" width="12.8916666666667" style="7" customWidth="1"/>
    <col min="14573" max="14573" width="21.1083333333333" style="7" customWidth="1"/>
    <col min="14574" max="14574" width="6.775" style="7" customWidth="1"/>
    <col min="14575" max="14575" width="9.44166666666667" style="7" customWidth="1"/>
    <col min="14576" max="14576" width="12.1083333333333" style="7" customWidth="1"/>
    <col min="14577" max="14577" width="12" style="7" customWidth="1"/>
    <col min="14578" max="14578" width="10.8916666666667" style="7" customWidth="1"/>
    <col min="14579" max="14579" width="12.1083333333333" style="7" customWidth="1"/>
    <col min="14580" max="14580" width="9.10833333333333" style="7" customWidth="1"/>
    <col min="14581" max="14581" width="21.775" style="7" customWidth="1"/>
    <col min="14582" max="14582" width="27.225" style="7" customWidth="1"/>
    <col min="14583" max="14583" width="17.8916666666667" style="7" customWidth="1"/>
    <col min="14584" max="14825" width="10" style="7"/>
    <col min="14826" max="14826" width="6.225" style="7" customWidth="1"/>
    <col min="14827" max="14827" width="13" style="7" customWidth="1"/>
    <col min="14828" max="14828" width="12.8916666666667" style="7" customWidth="1"/>
    <col min="14829" max="14829" width="21.1083333333333" style="7" customWidth="1"/>
    <col min="14830" max="14830" width="6.775" style="7" customWidth="1"/>
    <col min="14831" max="14831" width="9.44166666666667" style="7" customWidth="1"/>
    <col min="14832" max="14832" width="12.1083333333333" style="7" customWidth="1"/>
    <col min="14833" max="14833" width="12" style="7" customWidth="1"/>
    <col min="14834" max="14834" width="10.8916666666667" style="7" customWidth="1"/>
    <col min="14835" max="14835" width="12.1083333333333" style="7" customWidth="1"/>
    <col min="14836" max="14836" width="9.10833333333333" style="7" customWidth="1"/>
    <col min="14837" max="14837" width="21.775" style="7" customWidth="1"/>
    <col min="14838" max="14838" width="27.225" style="7" customWidth="1"/>
    <col min="14839" max="14839" width="17.8916666666667" style="7" customWidth="1"/>
    <col min="14840" max="15081" width="10" style="7"/>
    <col min="15082" max="15082" width="6.225" style="7" customWidth="1"/>
    <col min="15083" max="15083" width="13" style="7" customWidth="1"/>
    <col min="15084" max="15084" width="12.8916666666667" style="7" customWidth="1"/>
    <col min="15085" max="15085" width="21.1083333333333" style="7" customWidth="1"/>
    <col min="15086" max="15086" width="6.775" style="7" customWidth="1"/>
    <col min="15087" max="15087" width="9.44166666666667" style="7" customWidth="1"/>
    <col min="15088" max="15088" width="12.1083333333333" style="7" customWidth="1"/>
    <col min="15089" max="15089" width="12" style="7" customWidth="1"/>
    <col min="15090" max="15090" width="10.8916666666667" style="7" customWidth="1"/>
    <col min="15091" max="15091" width="12.1083333333333" style="7" customWidth="1"/>
    <col min="15092" max="15092" width="9.10833333333333" style="7" customWidth="1"/>
    <col min="15093" max="15093" width="21.775" style="7" customWidth="1"/>
    <col min="15094" max="15094" width="27.225" style="7" customWidth="1"/>
    <col min="15095" max="15095" width="17.8916666666667" style="7" customWidth="1"/>
    <col min="15096" max="15337" width="10" style="7"/>
    <col min="15338" max="15338" width="6.225" style="7" customWidth="1"/>
    <col min="15339" max="15339" width="13" style="7" customWidth="1"/>
    <col min="15340" max="15340" width="12.8916666666667" style="7" customWidth="1"/>
    <col min="15341" max="15341" width="21.1083333333333" style="7" customWidth="1"/>
    <col min="15342" max="15342" width="6.775" style="7" customWidth="1"/>
    <col min="15343" max="15343" width="9.44166666666667" style="7" customWidth="1"/>
    <col min="15344" max="15344" width="12.1083333333333" style="7" customWidth="1"/>
    <col min="15345" max="15345" width="12" style="7" customWidth="1"/>
    <col min="15346" max="15346" width="10.8916666666667" style="7" customWidth="1"/>
    <col min="15347" max="15347" width="12.1083333333333" style="7" customWidth="1"/>
    <col min="15348" max="15348" width="9.10833333333333" style="7" customWidth="1"/>
    <col min="15349" max="15349" width="21.775" style="7" customWidth="1"/>
    <col min="15350" max="15350" width="27.225" style="7" customWidth="1"/>
    <col min="15351" max="15351" width="17.8916666666667" style="7" customWidth="1"/>
    <col min="15352" max="15593" width="10" style="7"/>
    <col min="15594" max="15594" width="6.225" style="7" customWidth="1"/>
    <col min="15595" max="15595" width="13" style="7" customWidth="1"/>
    <col min="15596" max="15596" width="12.8916666666667" style="7" customWidth="1"/>
    <col min="15597" max="15597" width="21.1083333333333" style="7" customWidth="1"/>
    <col min="15598" max="15598" width="6.775" style="7" customWidth="1"/>
    <col min="15599" max="15599" width="9.44166666666667" style="7" customWidth="1"/>
    <col min="15600" max="15600" width="12.1083333333333" style="7" customWidth="1"/>
    <col min="15601" max="15601" width="12" style="7" customWidth="1"/>
    <col min="15602" max="15602" width="10.8916666666667" style="7" customWidth="1"/>
    <col min="15603" max="15603" width="12.1083333333333" style="7" customWidth="1"/>
    <col min="15604" max="15604" width="9.10833333333333" style="7" customWidth="1"/>
    <col min="15605" max="15605" width="21.775" style="7" customWidth="1"/>
    <col min="15606" max="15606" width="27.225" style="7" customWidth="1"/>
    <col min="15607" max="15607" width="17.8916666666667" style="7" customWidth="1"/>
    <col min="15608" max="15849" width="10" style="7"/>
    <col min="15850" max="15850" width="6.225" style="7" customWidth="1"/>
    <col min="15851" max="15851" width="13" style="7" customWidth="1"/>
    <col min="15852" max="15852" width="12.8916666666667" style="7" customWidth="1"/>
    <col min="15853" max="15853" width="21.1083333333333" style="7" customWidth="1"/>
    <col min="15854" max="15854" width="6.775" style="7" customWidth="1"/>
    <col min="15855" max="15855" width="9.44166666666667" style="7" customWidth="1"/>
    <col min="15856" max="15856" width="12.1083333333333" style="7" customWidth="1"/>
    <col min="15857" max="15857" width="12" style="7" customWidth="1"/>
    <col min="15858" max="15858" width="10.8916666666667" style="7" customWidth="1"/>
    <col min="15859" max="15859" width="12.1083333333333" style="7" customWidth="1"/>
    <col min="15860" max="15860" width="9.10833333333333" style="7" customWidth="1"/>
    <col min="15861" max="15861" width="21.775" style="7" customWidth="1"/>
    <col min="15862" max="15862" width="27.225" style="7" customWidth="1"/>
    <col min="15863" max="15863" width="17.8916666666667" style="7" customWidth="1"/>
    <col min="15864" max="16105" width="10" style="7"/>
    <col min="16106" max="16106" width="6.225" style="7" customWidth="1"/>
    <col min="16107" max="16107" width="13" style="7" customWidth="1"/>
    <col min="16108" max="16108" width="12.8916666666667" style="7" customWidth="1"/>
    <col min="16109" max="16109" width="21.1083333333333" style="7" customWidth="1"/>
    <col min="16110" max="16110" width="6.775" style="7" customWidth="1"/>
    <col min="16111" max="16111" width="9.44166666666667" style="7" customWidth="1"/>
    <col min="16112" max="16112" width="12.1083333333333" style="7" customWidth="1"/>
    <col min="16113" max="16113" width="12" style="7" customWidth="1"/>
    <col min="16114" max="16114" width="10.8916666666667" style="7" customWidth="1"/>
    <col min="16115" max="16115" width="12.1083333333333" style="7" customWidth="1"/>
    <col min="16116" max="16116" width="9.10833333333333" style="7" customWidth="1"/>
    <col min="16117" max="16117" width="21.775" style="7" customWidth="1"/>
    <col min="16118" max="16118" width="27.225" style="7" customWidth="1"/>
    <col min="16119" max="16119" width="17.8916666666667" style="7" customWidth="1"/>
    <col min="16120" max="16384" width="10" style="7"/>
  </cols>
  <sheetData>
    <row r="1" s="1" customFormat="1" ht="50" customHeight="1" spans="1:9">
      <c r="A1" s="11" t="s">
        <v>0</v>
      </c>
      <c r="B1" s="11"/>
      <c r="C1" s="11"/>
      <c r="D1" s="11"/>
      <c r="E1" s="11"/>
      <c r="F1" s="11"/>
      <c r="G1" s="12"/>
      <c r="H1" s="11"/>
      <c r="I1" s="11"/>
    </row>
    <row r="2" s="1" customFormat="1" ht="30" customHeight="1" spans="1:9">
      <c r="A2" s="13" t="s">
        <v>1</v>
      </c>
      <c r="B2" s="14" t="s">
        <v>13</v>
      </c>
      <c r="C2" s="14" t="s">
        <v>14</v>
      </c>
      <c r="D2" s="14" t="s">
        <v>15</v>
      </c>
      <c r="E2" s="14" t="s">
        <v>16</v>
      </c>
      <c r="F2" s="14" t="s">
        <v>17</v>
      </c>
      <c r="G2" s="15" t="s">
        <v>18</v>
      </c>
      <c r="H2" s="16" t="s">
        <v>19</v>
      </c>
      <c r="I2" s="50" t="s">
        <v>4</v>
      </c>
    </row>
    <row r="3" s="1" customFormat="1" ht="30" customHeight="1" spans="1:9">
      <c r="A3" s="17"/>
      <c r="B3" s="18"/>
      <c r="C3" s="18"/>
      <c r="D3" s="18"/>
      <c r="E3" s="18"/>
      <c r="F3" s="18"/>
      <c r="G3" s="19"/>
      <c r="H3" s="20"/>
      <c r="I3" s="51"/>
    </row>
    <row r="4" s="1" customFormat="1" ht="35" customHeight="1" spans="1:9">
      <c r="A4" s="21" t="s">
        <v>20</v>
      </c>
      <c r="B4" s="22"/>
      <c r="C4" s="22"/>
      <c r="D4" s="22"/>
      <c r="E4" s="22"/>
      <c r="F4" s="23"/>
      <c r="G4" s="24"/>
      <c r="H4" s="25"/>
      <c r="I4" s="25"/>
    </row>
    <row r="5" s="1" customFormat="1" customHeight="1" spans="1:9">
      <c r="A5" s="26">
        <v>1</v>
      </c>
      <c r="B5" s="27" t="s">
        <v>21</v>
      </c>
      <c r="C5" s="28" t="str">
        <f>_xlfn.DISPIMG("ID_19E660A607384F03920397108DA0772D",1)</f>
        <v>=DISPIMG("ID_19E660A607384F03920397108DA0772D",1)</v>
      </c>
      <c r="D5" s="29" t="s">
        <v>22</v>
      </c>
      <c r="E5" s="27" t="s">
        <v>23</v>
      </c>
      <c r="F5" s="30">
        <f>22+23</f>
        <v>45</v>
      </c>
      <c r="G5" s="31">
        <v>35</v>
      </c>
      <c r="H5" s="32">
        <f>SUM(F5*G5)</f>
        <v>1575</v>
      </c>
      <c r="I5" s="52"/>
    </row>
    <row r="6" s="2" customFormat="1" customHeight="1" spans="1:9">
      <c r="A6" s="26">
        <v>2</v>
      </c>
      <c r="B6" s="27" t="s">
        <v>24</v>
      </c>
      <c r="C6" s="28" t="str">
        <f>_xlfn.DISPIMG("ID_FF7C02DAF288466ABB7F083F2E980B8C",1)</f>
        <v>=DISPIMG("ID_FF7C02DAF288466ABB7F083F2E980B8C",1)</v>
      </c>
      <c r="D6" s="29" t="s">
        <v>22</v>
      </c>
      <c r="E6" s="27" t="s">
        <v>23</v>
      </c>
      <c r="F6" s="30">
        <f>15+15</f>
        <v>30</v>
      </c>
      <c r="G6" s="31">
        <v>35</v>
      </c>
      <c r="H6" s="32">
        <f t="shared" ref="H6:H37" si="0">SUM(F6*G6)</f>
        <v>1050</v>
      </c>
      <c r="I6" s="52"/>
    </row>
    <row r="7" s="1" customFormat="1" customHeight="1" spans="1:9">
      <c r="A7" s="26">
        <v>3</v>
      </c>
      <c r="B7" s="27" t="s">
        <v>25</v>
      </c>
      <c r="C7" s="28" t="str">
        <f>_xlfn.DISPIMG("ID_61F7F19133ED45C6915FB71BAE4A2695",1)</f>
        <v>=DISPIMG("ID_61F7F19133ED45C6915FB71BAE4A2695",1)</v>
      </c>
      <c r="D7" s="29" t="s">
        <v>22</v>
      </c>
      <c r="E7" s="27" t="s">
        <v>23</v>
      </c>
      <c r="F7" s="30">
        <f>5+6</f>
        <v>11</v>
      </c>
      <c r="G7" s="31">
        <v>35</v>
      </c>
      <c r="H7" s="32">
        <f t="shared" si="0"/>
        <v>385</v>
      </c>
      <c r="I7" s="52"/>
    </row>
    <row r="8" s="1" customFormat="1" customHeight="1" spans="1:9">
      <c r="A8" s="26">
        <v>4</v>
      </c>
      <c r="B8" s="27" t="s">
        <v>26</v>
      </c>
      <c r="C8" s="28" t="str">
        <f>_xlfn.DISPIMG("ID_1285370F8C204E3983C75653EF178D5F",1)</f>
        <v>=DISPIMG("ID_1285370F8C204E3983C75653EF178D5F",1)</v>
      </c>
      <c r="D8" s="29" t="s">
        <v>22</v>
      </c>
      <c r="E8" s="27" t="s">
        <v>23</v>
      </c>
      <c r="F8" s="30">
        <f>9+10</f>
        <v>19</v>
      </c>
      <c r="G8" s="31">
        <v>35</v>
      </c>
      <c r="H8" s="32">
        <f t="shared" si="0"/>
        <v>665</v>
      </c>
      <c r="I8" s="52"/>
    </row>
    <row r="9" s="1" customFormat="1" customHeight="1" spans="1:9">
      <c r="A9" s="26">
        <v>5</v>
      </c>
      <c r="B9" s="27" t="s">
        <v>27</v>
      </c>
      <c r="C9" s="28" t="str">
        <f>_xlfn.DISPIMG("ID_ACB5E2220F21444A8CBD10DD5F41D242",1)</f>
        <v>=DISPIMG("ID_ACB5E2220F21444A8CBD10DD5F41D242",1)</v>
      </c>
      <c r="D9" s="29" t="s">
        <v>22</v>
      </c>
      <c r="E9" s="27" t="s">
        <v>23</v>
      </c>
      <c r="F9" s="30">
        <f>11+12</f>
        <v>23</v>
      </c>
      <c r="G9" s="31">
        <v>35</v>
      </c>
      <c r="H9" s="32">
        <f t="shared" si="0"/>
        <v>805</v>
      </c>
      <c r="I9" s="52"/>
    </row>
    <row r="10" s="1" customFormat="1" customHeight="1" spans="1:9">
      <c r="A10" s="26">
        <v>6</v>
      </c>
      <c r="B10" s="27" t="s">
        <v>28</v>
      </c>
      <c r="C10" s="28" t="str">
        <f>_xlfn.DISPIMG("ID_97A19A3391394ACC8AA6D8F2EC0301D0",1)</f>
        <v>=DISPIMG("ID_97A19A3391394ACC8AA6D8F2EC0301D0",1)</v>
      </c>
      <c r="D10" s="29" t="s">
        <v>22</v>
      </c>
      <c r="E10" s="27" t="s">
        <v>23</v>
      </c>
      <c r="F10" s="30">
        <f>6+4</f>
        <v>10</v>
      </c>
      <c r="G10" s="31">
        <v>35</v>
      </c>
      <c r="H10" s="32">
        <f t="shared" si="0"/>
        <v>350</v>
      </c>
      <c r="I10" s="52"/>
    </row>
    <row r="11" s="1" customFormat="1" customHeight="1" spans="1:9">
      <c r="A11" s="26">
        <v>7</v>
      </c>
      <c r="B11" s="27" t="s">
        <v>29</v>
      </c>
      <c r="C11" s="28" t="str">
        <f>_xlfn.DISPIMG("ID_D4FCC8F90FF54DF89C5A7886547ECF4C",1)</f>
        <v>=DISPIMG("ID_D4FCC8F90FF54DF89C5A7886547ECF4C",1)</v>
      </c>
      <c r="D11" s="29" t="s">
        <v>22</v>
      </c>
      <c r="E11" s="27" t="s">
        <v>23</v>
      </c>
      <c r="F11" s="30">
        <f>8+5</f>
        <v>13</v>
      </c>
      <c r="G11" s="31">
        <v>35</v>
      </c>
      <c r="H11" s="32">
        <f t="shared" si="0"/>
        <v>455</v>
      </c>
      <c r="I11" s="52"/>
    </row>
    <row r="12" s="1" customFormat="1" customHeight="1" spans="1:9">
      <c r="A12" s="26">
        <v>8</v>
      </c>
      <c r="B12" s="27" t="s">
        <v>30</v>
      </c>
      <c r="C12" s="28" t="str">
        <f>_xlfn.DISPIMG("ID_7AB2F179FDBB4A78B1FE9A09DCA127AD",1)</f>
        <v>=DISPIMG("ID_7AB2F179FDBB4A78B1FE9A09DCA127AD",1)</v>
      </c>
      <c r="D12" s="29" t="s">
        <v>22</v>
      </c>
      <c r="E12" s="27" t="s">
        <v>23</v>
      </c>
      <c r="F12" s="30">
        <f>7+12</f>
        <v>19</v>
      </c>
      <c r="G12" s="31">
        <v>35</v>
      </c>
      <c r="H12" s="32">
        <f t="shared" si="0"/>
        <v>665</v>
      </c>
      <c r="I12" s="52"/>
    </row>
    <row r="13" s="1" customFormat="1" customHeight="1" spans="1:9">
      <c r="A13" s="26">
        <v>9</v>
      </c>
      <c r="B13" s="27" t="s">
        <v>31</v>
      </c>
      <c r="C13" s="28" t="str">
        <f>_xlfn.DISPIMG("ID_74821AD9546A46AFBACE55C14A5BCEE5",1)</f>
        <v>=DISPIMG("ID_74821AD9546A46AFBACE55C14A5BCEE5",1)</v>
      </c>
      <c r="D13" s="29" t="s">
        <v>32</v>
      </c>
      <c r="E13" s="27" t="s">
        <v>23</v>
      </c>
      <c r="F13" s="30">
        <f>343+386</f>
        <v>729</v>
      </c>
      <c r="G13" s="31">
        <v>5</v>
      </c>
      <c r="H13" s="32">
        <f t="shared" si="0"/>
        <v>3645</v>
      </c>
      <c r="I13" s="52"/>
    </row>
    <row r="14" s="1" customFormat="1" customHeight="1" spans="1:9">
      <c r="A14" s="26">
        <v>10</v>
      </c>
      <c r="B14" s="27" t="s">
        <v>33</v>
      </c>
      <c r="C14" s="28" t="str">
        <f>_xlfn.DISPIMG("ID_50060562F89C4E24A314191FB4722DF3",1)</f>
        <v>=DISPIMG("ID_50060562F89C4E24A314191FB4722DF3",1)</v>
      </c>
      <c r="D14" s="27" t="s">
        <v>34</v>
      </c>
      <c r="E14" s="27" t="s">
        <v>23</v>
      </c>
      <c r="F14" s="23">
        <v>6</v>
      </c>
      <c r="G14" s="31">
        <v>30</v>
      </c>
      <c r="H14" s="32">
        <f t="shared" si="0"/>
        <v>180</v>
      </c>
      <c r="I14" s="52"/>
    </row>
    <row r="15" s="1" customFormat="1" customHeight="1" spans="1:9">
      <c r="A15" s="26">
        <v>11</v>
      </c>
      <c r="B15" s="27" t="s">
        <v>35</v>
      </c>
      <c r="C15" s="28" t="str">
        <f>_xlfn.DISPIMG("ID_B5FFDF1061F940E6B8ABBFD73A455D22",1)</f>
        <v>=DISPIMG("ID_B5FFDF1061F940E6B8ABBFD73A455D22",1)</v>
      </c>
      <c r="D15" s="27" t="s">
        <v>36</v>
      </c>
      <c r="E15" s="27" t="s">
        <v>23</v>
      </c>
      <c r="F15" s="23">
        <v>150</v>
      </c>
      <c r="G15" s="31">
        <v>35</v>
      </c>
      <c r="H15" s="32">
        <f t="shared" si="0"/>
        <v>5250</v>
      </c>
      <c r="I15" s="52"/>
    </row>
    <row r="16" s="1" customFormat="1" customHeight="1" spans="1:9">
      <c r="A16" s="26">
        <v>12</v>
      </c>
      <c r="B16" s="27" t="s">
        <v>33</v>
      </c>
      <c r="C16" s="28" t="str">
        <f>_xlfn.DISPIMG("ID_0C8ED800AC3C4983984E1436C2BDB15D",1)</f>
        <v>=DISPIMG("ID_0C8ED800AC3C4983984E1436C2BDB15D",1)</v>
      </c>
      <c r="D16" s="27" t="s">
        <v>37</v>
      </c>
      <c r="E16" s="27" t="s">
        <v>23</v>
      </c>
      <c r="F16" s="23">
        <v>4</v>
      </c>
      <c r="G16" s="31">
        <v>30</v>
      </c>
      <c r="H16" s="32">
        <f t="shared" si="0"/>
        <v>120</v>
      </c>
      <c r="I16" s="52"/>
    </row>
    <row r="17" s="1" customFormat="1" customHeight="1" spans="1:9">
      <c r="A17" s="26">
        <v>13</v>
      </c>
      <c r="B17" s="27" t="s">
        <v>38</v>
      </c>
      <c r="C17" s="28" t="str">
        <f>_xlfn.DISPIMG("ID_66602A0C9FD741339F47BF0537AB3787",1)</f>
        <v>=DISPIMG("ID_66602A0C9FD741339F47BF0537AB3787",1)</v>
      </c>
      <c r="D17" s="27" t="s">
        <v>39</v>
      </c>
      <c r="E17" s="27" t="s">
        <v>23</v>
      </c>
      <c r="F17" s="23">
        <v>12</v>
      </c>
      <c r="G17" s="31">
        <v>32</v>
      </c>
      <c r="H17" s="32">
        <f t="shared" si="0"/>
        <v>384</v>
      </c>
      <c r="I17" s="52"/>
    </row>
    <row r="18" s="1" customFormat="1" customHeight="1" spans="1:9">
      <c r="A18" s="26">
        <v>14</v>
      </c>
      <c r="B18" s="27" t="s">
        <v>40</v>
      </c>
      <c r="C18" s="28" t="str">
        <f>_xlfn.DISPIMG("ID_88F2DDE14B3D45B8BCE6011FF57A45D6",1)</f>
        <v>=DISPIMG("ID_88F2DDE14B3D45B8BCE6011FF57A45D6",1)</v>
      </c>
      <c r="D18" s="27" t="s">
        <v>41</v>
      </c>
      <c r="E18" s="27" t="s">
        <v>23</v>
      </c>
      <c r="F18" s="23">
        <v>291</v>
      </c>
      <c r="G18" s="31">
        <v>36</v>
      </c>
      <c r="H18" s="32">
        <f t="shared" si="0"/>
        <v>10476</v>
      </c>
      <c r="I18" s="52"/>
    </row>
    <row r="19" s="3" customFormat="1" customHeight="1" spans="1:9">
      <c r="A19" s="26">
        <v>15</v>
      </c>
      <c r="B19" s="33" t="s">
        <v>42</v>
      </c>
      <c r="C19" s="34" t="str">
        <f>_xlfn.DISPIMG("ID_BE324F5FDD164089879A0075DD34D92B",1)</f>
        <v>=DISPIMG("ID_BE324F5FDD164089879A0075DD34D92B",1)</v>
      </c>
      <c r="D19" s="33" t="s">
        <v>43</v>
      </c>
      <c r="E19" s="33" t="s">
        <v>23</v>
      </c>
      <c r="F19" s="35">
        <v>28</v>
      </c>
      <c r="G19" s="36">
        <v>37</v>
      </c>
      <c r="H19" s="32">
        <f t="shared" si="0"/>
        <v>1036</v>
      </c>
      <c r="I19" s="52"/>
    </row>
    <row r="20" s="1" customFormat="1" customHeight="1" spans="1:9">
      <c r="A20" s="26">
        <v>16</v>
      </c>
      <c r="B20" s="27" t="s">
        <v>44</v>
      </c>
      <c r="C20" s="28" t="str">
        <f>_xlfn.DISPIMG("ID_6A2E510212EA4E20AF3D8DD3BA2C7FFB",1)</f>
        <v>=DISPIMG("ID_6A2E510212EA4E20AF3D8DD3BA2C7FFB",1)</v>
      </c>
      <c r="D20" s="27" t="s">
        <v>45</v>
      </c>
      <c r="E20" s="27" t="s">
        <v>23</v>
      </c>
      <c r="F20" s="23">
        <v>8</v>
      </c>
      <c r="G20" s="31">
        <v>36</v>
      </c>
      <c r="H20" s="32">
        <f t="shared" si="0"/>
        <v>288</v>
      </c>
      <c r="I20" s="52"/>
    </row>
    <row r="21" s="1" customFormat="1" customHeight="1" spans="1:9">
      <c r="A21" s="26">
        <v>17</v>
      </c>
      <c r="B21" s="27" t="s">
        <v>46</v>
      </c>
      <c r="C21" s="28" t="str">
        <f>_xlfn.DISPIMG("ID_ACE63719379D4C85966EC2C91A559C1A",1)</f>
        <v>=DISPIMG("ID_ACE63719379D4C85966EC2C91A559C1A",1)</v>
      </c>
      <c r="D21" s="27" t="s">
        <v>47</v>
      </c>
      <c r="E21" s="27" t="s">
        <v>23</v>
      </c>
      <c r="F21" s="23">
        <v>107</v>
      </c>
      <c r="G21" s="31">
        <v>38</v>
      </c>
      <c r="H21" s="32">
        <f t="shared" si="0"/>
        <v>4066</v>
      </c>
      <c r="I21" s="52"/>
    </row>
    <row r="22" s="1" customFormat="1" customHeight="1" spans="1:9">
      <c r="A22" s="26">
        <v>18</v>
      </c>
      <c r="B22" s="27" t="s">
        <v>48</v>
      </c>
      <c r="C22" s="28" t="str">
        <f>_xlfn.DISPIMG("ID_CBC41F1472464C349D29BE1B27D910F1",1)</f>
        <v>=DISPIMG("ID_CBC41F1472464C349D29BE1B27D910F1",1)</v>
      </c>
      <c r="D22" s="27" t="s">
        <v>49</v>
      </c>
      <c r="E22" s="27" t="s">
        <v>23</v>
      </c>
      <c r="F22" s="23">
        <v>21</v>
      </c>
      <c r="G22" s="31">
        <v>39</v>
      </c>
      <c r="H22" s="32">
        <f t="shared" si="0"/>
        <v>819</v>
      </c>
      <c r="I22" s="52"/>
    </row>
    <row r="23" s="1" customFormat="1" customHeight="1" spans="1:9">
      <c r="A23" s="26">
        <v>19</v>
      </c>
      <c r="B23" s="27" t="s">
        <v>50</v>
      </c>
      <c r="C23" s="28" t="str">
        <f>_xlfn.DISPIMG("ID_FE89476A1DC9478E946BD9745FFC01FB",1)</f>
        <v>=DISPIMG("ID_FE89476A1DC9478E946BD9745FFC01FB",1)</v>
      </c>
      <c r="D23" s="27" t="s">
        <v>51</v>
      </c>
      <c r="E23" s="27" t="s">
        <v>23</v>
      </c>
      <c r="F23" s="23">
        <v>14</v>
      </c>
      <c r="G23" s="31">
        <v>35</v>
      </c>
      <c r="H23" s="32">
        <f t="shared" si="0"/>
        <v>490</v>
      </c>
      <c r="I23" s="52"/>
    </row>
    <row r="24" s="1" customFormat="1" customHeight="1" spans="1:9">
      <c r="A24" s="26">
        <v>20</v>
      </c>
      <c r="B24" s="27" t="s">
        <v>52</v>
      </c>
      <c r="C24" s="28" t="str">
        <f>_xlfn.DISPIMG("ID_2C880E7AB35B4805B4547CC2E8FF9674",1)</f>
        <v>=DISPIMG("ID_2C880E7AB35B4805B4547CC2E8FF9674",1)</v>
      </c>
      <c r="D24" s="27" t="s">
        <v>53</v>
      </c>
      <c r="E24" s="27" t="s">
        <v>23</v>
      </c>
      <c r="F24" s="23">
        <v>88</v>
      </c>
      <c r="G24" s="31">
        <v>45</v>
      </c>
      <c r="H24" s="32">
        <f t="shared" si="0"/>
        <v>3960</v>
      </c>
      <c r="I24" s="52"/>
    </row>
    <row r="25" s="1" customFormat="1" customHeight="1" spans="1:9">
      <c r="A25" s="26">
        <v>21</v>
      </c>
      <c r="B25" s="27" t="s">
        <v>54</v>
      </c>
      <c r="C25" s="28" t="str">
        <f>_xlfn.DISPIMG("ID_FC3B7E34BFCC428FBE783745D8118439",1)</f>
        <v>=DISPIMG("ID_FC3B7E34BFCC428FBE783745D8118439",1)</v>
      </c>
      <c r="D25" s="27" t="s">
        <v>55</v>
      </c>
      <c r="E25" s="23" t="s">
        <v>56</v>
      </c>
      <c r="F25" s="23">
        <f>10+11</f>
        <v>21</v>
      </c>
      <c r="G25" s="31">
        <v>240</v>
      </c>
      <c r="H25" s="32">
        <f t="shared" si="0"/>
        <v>5040</v>
      </c>
      <c r="I25" s="52" t="s">
        <v>57</v>
      </c>
    </row>
    <row r="26" s="1" customFormat="1" customHeight="1" spans="1:9">
      <c r="A26" s="26">
        <v>22</v>
      </c>
      <c r="B26" s="27" t="s">
        <v>58</v>
      </c>
      <c r="C26" s="37" t="str">
        <f>_xlfn.DISPIMG("ID_A6DBFEED68814380890FB2D38CCE34E8",1)</f>
        <v>=DISPIMG("ID_A6DBFEED68814380890FB2D38CCE34E8",1)</v>
      </c>
      <c r="D26" s="27" t="s">
        <v>59</v>
      </c>
      <c r="E26" s="23" t="s">
        <v>60</v>
      </c>
      <c r="F26" s="35">
        <f>2039.48+2099.48</f>
        <v>4138.96</v>
      </c>
      <c r="G26" s="32">
        <v>5</v>
      </c>
      <c r="H26" s="38">
        <f t="shared" si="0"/>
        <v>20694.8</v>
      </c>
      <c r="I26" s="52"/>
    </row>
    <row r="27" s="1" customFormat="1" customHeight="1" spans="1:9">
      <c r="A27" s="26">
        <v>23</v>
      </c>
      <c r="B27" s="27" t="s">
        <v>61</v>
      </c>
      <c r="C27" s="37" t="str">
        <f>_xlfn.DISPIMG("ID_A221A63553AA42A69B0A1B5FF4836F1D",1)</f>
        <v>=DISPIMG("ID_A221A63553AA42A69B0A1B5FF4836F1D",1)</v>
      </c>
      <c r="D27" s="27" t="s">
        <v>59</v>
      </c>
      <c r="E27" s="23" t="s">
        <v>60</v>
      </c>
      <c r="F27" s="35">
        <f>791.01+922.84</f>
        <v>1713.85</v>
      </c>
      <c r="G27" s="32">
        <v>5</v>
      </c>
      <c r="H27" s="38">
        <f t="shared" si="0"/>
        <v>8569.25</v>
      </c>
      <c r="I27" s="52"/>
    </row>
    <row r="28" s="1" customFormat="1" customHeight="1" spans="1:9">
      <c r="A28" s="26">
        <v>24</v>
      </c>
      <c r="B28" s="27" t="s">
        <v>62</v>
      </c>
      <c r="C28" s="27" t="s">
        <v>63</v>
      </c>
      <c r="D28" s="27" t="s">
        <v>63</v>
      </c>
      <c r="E28" s="23" t="s">
        <v>63</v>
      </c>
      <c r="F28" s="23" t="s">
        <v>63</v>
      </c>
      <c r="G28" s="32" t="s">
        <v>63</v>
      </c>
      <c r="H28" s="39">
        <f>SUM(H5:H27)</f>
        <v>70968.05</v>
      </c>
      <c r="I28" s="52"/>
    </row>
    <row r="29" s="1" customFormat="1" customHeight="1" spans="1:9">
      <c r="A29" s="21" t="s">
        <v>64</v>
      </c>
      <c r="B29" s="22"/>
      <c r="C29" s="22"/>
      <c r="D29" s="22"/>
      <c r="E29" s="22"/>
      <c r="F29" s="40"/>
      <c r="G29" s="24"/>
      <c r="H29" s="38"/>
      <c r="I29" s="42"/>
    </row>
    <row r="30" s="1" customFormat="1" ht="99" customHeight="1" spans="1:9">
      <c r="A30" s="41">
        <v>1</v>
      </c>
      <c r="B30" s="27" t="s">
        <v>65</v>
      </c>
      <c r="C30" s="28"/>
      <c r="D30" s="29" t="s">
        <v>66</v>
      </c>
      <c r="E30" s="27" t="s">
        <v>67</v>
      </c>
      <c r="F30" s="23">
        <v>42</v>
      </c>
      <c r="G30" s="32">
        <v>60</v>
      </c>
      <c r="H30" s="32">
        <f t="shared" ref="H30:H36" si="1">SUM(F30*G30)</f>
        <v>2520</v>
      </c>
      <c r="I30" s="53"/>
    </row>
    <row r="31" s="1" customFormat="1" ht="99" customHeight="1" spans="1:9">
      <c r="A31" s="41">
        <v>2</v>
      </c>
      <c r="B31" s="27" t="s">
        <v>68</v>
      </c>
      <c r="C31" s="28"/>
      <c r="D31" s="29" t="s">
        <v>69</v>
      </c>
      <c r="E31" s="27" t="s">
        <v>67</v>
      </c>
      <c r="F31" s="23">
        <v>729</v>
      </c>
      <c r="G31" s="32">
        <v>30</v>
      </c>
      <c r="H31" s="32">
        <f t="shared" si="1"/>
        <v>21870</v>
      </c>
      <c r="I31" s="53"/>
    </row>
    <row r="32" s="1" customFormat="1" ht="99" customHeight="1" spans="1:9">
      <c r="A32" s="41">
        <v>3</v>
      </c>
      <c r="B32" s="27" t="s">
        <v>70</v>
      </c>
      <c r="C32" s="28"/>
      <c r="D32" s="29" t="s">
        <v>71</v>
      </c>
      <c r="E32" s="27" t="s">
        <v>67</v>
      </c>
      <c r="F32" s="23">
        <f>8+1</f>
        <v>9</v>
      </c>
      <c r="G32" s="32">
        <v>60</v>
      </c>
      <c r="H32" s="32">
        <f t="shared" si="1"/>
        <v>540</v>
      </c>
      <c r="I32" s="53"/>
    </row>
    <row r="33" s="1" customFormat="1" ht="78" customHeight="1" spans="1:9">
      <c r="A33" s="41">
        <v>4</v>
      </c>
      <c r="B33" s="27" t="s">
        <v>72</v>
      </c>
      <c r="C33" s="28"/>
      <c r="D33" s="29" t="s">
        <v>71</v>
      </c>
      <c r="E33" s="27" t="s">
        <v>67</v>
      </c>
      <c r="F33" s="23">
        <f>2+1</f>
        <v>3</v>
      </c>
      <c r="G33" s="32">
        <v>60</v>
      </c>
      <c r="H33" s="32">
        <f t="shared" si="1"/>
        <v>180</v>
      </c>
      <c r="I33" s="53"/>
    </row>
    <row r="34" s="1" customFormat="1" ht="78" customHeight="1" spans="1:9">
      <c r="A34" s="41">
        <v>5</v>
      </c>
      <c r="B34" s="27" t="s">
        <v>73</v>
      </c>
      <c r="C34" s="28"/>
      <c r="D34" s="29" t="s">
        <v>74</v>
      </c>
      <c r="E34" s="27" t="s">
        <v>67</v>
      </c>
      <c r="F34" s="23">
        <f>1+1</f>
        <v>2</v>
      </c>
      <c r="G34" s="32">
        <v>60</v>
      </c>
      <c r="H34" s="32">
        <f t="shared" si="1"/>
        <v>120</v>
      </c>
      <c r="I34" s="53"/>
    </row>
    <row r="35" s="1" customFormat="1" ht="78" customHeight="1" spans="1:9">
      <c r="A35" s="41">
        <v>6</v>
      </c>
      <c r="B35" s="27" t="s">
        <v>21</v>
      </c>
      <c r="C35" s="28"/>
      <c r="D35" s="29" t="s">
        <v>74</v>
      </c>
      <c r="E35" s="27" t="s">
        <v>67</v>
      </c>
      <c r="F35" s="23">
        <f>25+20</f>
        <v>45</v>
      </c>
      <c r="G35" s="32">
        <v>60</v>
      </c>
      <c r="H35" s="32">
        <f t="shared" si="1"/>
        <v>2700</v>
      </c>
      <c r="I35" s="53"/>
    </row>
    <row r="36" s="2" customFormat="1" ht="78" customHeight="1" spans="1:9">
      <c r="A36" s="41">
        <v>7</v>
      </c>
      <c r="B36" s="27" t="s">
        <v>75</v>
      </c>
      <c r="C36" s="42"/>
      <c r="D36" s="29" t="s">
        <v>71</v>
      </c>
      <c r="E36" s="27" t="s">
        <v>67</v>
      </c>
      <c r="F36" s="23">
        <f>15+15</f>
        <v>30</v>
      </c>
      <c r="G36" s="32">
        <v>60</v>
      </c>
      <c r="H36" s="32">
        <f t="shared" si="1"/>
        <v>1800</v>
      </c>
      <c r="I36" s="53"/>
    </row>
    <row r="37" s="2" customFormat="1" ht="78" customHeight="1" spans="1:9">
      <c r="A37" s="41">
        <v>8</v>
      </c>
      <c r="B37" s="27" t="s">
        <v>26</v>
      </c>
      <c r="C37" s="42"/>
      <c r="D37" s="29" t="s">
        <v>74</v>
      </c>
      <c r="E37" s="27" t="s">
        <v>67</v>
      </c>
      <c r="F37" s="23">
        <f>7+10</f>
        <v>17</v>
      </c>
      <c r="G37" s="32">
        <v>60</v>
      </c>
      <c r="H37" s="32">
        <f t="shared" ref="H37:H68" si="2">SUM(F37*G37)</f>
        <v>1020</v>
      </c>
      <c r="I37" s="53"/>
    </row>
    <row r="38" s="2" customFormat="1" ht="78" customHeight="1" spans="1:9">
      <c r="A38" s="41">
        <v>9</v>
      </c>
      <c r="B38" s="27" t="s">
        <v>27</v>
      </c>
      <c r="C38" s="42"/>
      <c r="D38" s="29" t="s">
        <v>71</v>
      </c>
      <c r="E38" s="27" t="s">
        <v>67</v>
      </c>
      <c r="F38" s="23">
        <f>11+12</f>
        <v>23</v>
      </c>
      <c r="G38" s="32">
        <v>60</v>
      </c>
      <c r="H38" s="32">
        <f t="shared" si="2"/>
        <v>1380</v>
      </c>
      <c r="I38" s="53"/>
    </row>
    <row r="39" s="2" customFormat="1" ht="78" customHeight="1" spans="1:9">
      <c r="A39" s="41">
        <v>10</v>
      </c>
      <c r="B39" s="27" t="s">
        <v>30</v>
      </c>
      <c r="C39" s="42"/>
      <c r="D39" s="29" t="s">
        <v>71</v>
      </c>
      <c r="E39" s="27" t="s">
        <v>67</v>
      </c>
      <c r="F39" s="23">
        <f>6+10</f>
        <v>16</v>
      </c>
      <c r="G39" s="32">
        <v>60</v>
      </c>
      <c r="H39" s="32">
        <f t="shared" si="2"/>
        <v>960</v>
      </c>
      <c r="I39" s="53"/>
    </row>
    <row r="40" s="2" customFormat="1" ht="78" customHeight="1" spans="1:9">
      <c r="A40" s="41">
        <v>11</v>
      </c>
      <c r="B40" s="27" t="s">
        <v>29</v>
      </c>
      <c r="C40" s="42"/>
      <c r="D40" s="29" t="s">
        <v>71</v>
      </c>
      <c r="E40" s="27" t="s">
        <v>67</v>
      </c>
      <c r="F40" s="23">
        <f>10+7</f>
        <v>17</v>
      </c>
      <c r="G40" s="32">
        <v>60</v>
      </c>
      <c r="H40" s="32">
        <f t="shared" si="2"/>
        <v>1020</v>
      </c>
      <c r="I40" s="53"/>
    </row>
    <row r="41" s="2" customFormat="1" ht="78" customHeight="1" spans="1:9">
      <c r="A41" s="41">
        <v>12</v>
      </c>
      <c r="B41" s="27" t="s">
        <v>28</v>
      </c>
      <c r="C41" s="42"/>
      <c r="D41" s="29" t="s">
        <v>74</v>
      </c>
      <c r="E41" s="27" t="s">
        <v>67</v>
      </c>
      <c r="F41" s="23">
        <f>6+5</f>
        <v>11</v>
      </c>
      <c r="G41" s="32">
        <v>60</v>
      </c>
      <c r="H41" s="32">
        <f t="shared" si="2"/>
        <v>660</v>
      </c>
      <c r="I41" s="53"/>
    </row>
    <row r="42" s="1" customFormat="1" ht="82" customHeight="1" spans="1:9">
      <c r="A42" s="41">
        <v>13</v>
      </c>
      <c r="B42" s="27" t="s">
        <v>76</v>
      </c>
      <c r="C42" s="28"/>
      <c r="D42" s="29" t="s">
        <v>71</v>
      </c>
      <c r="E42" s="27" t="s">
        <v>67</v>
      </c>
      <c r="F42" s="23">
        <f>6+7</f>
        <v>13</v>
      </c>
      <c r="G42" s="32">
        <v>60</v>
      </c>
      <c r="H42" s="32">
        <f t="shared" si="2"/>
        <v>780</v>
      </c>
      <c r="I42" s="53"/>
    </row>
    <row r="43" s="1" customFormat="1" ht="85" customHeight="1" spans="1:9">
      <c r="A43" s="41">
        <v>14</v>
      </c>
      <c r="B43" s="27" t="s">
        <v>77</v>
      </c>
      <c r="C43" s="28"/>
      <c r="D43" s="29" t="s">
        <v>78</v>
      </c>
      <c r="E43" s="27" t="s">
        <v>67</v>
      </c>
      <c r="F43" s="23">
        <f>14+12</f>
        <v>26</v>
      </c>
      <c r="G43" s="32">
        <v>80</v>
      </c>
      <c r="H43" s="32">
        <f t="shared" si="2"/>
        <v>2080</v>
      </c>
      <c r="I43" s="53"/>
    </row>
    <row r="44" s="1" customFormat="1" ht="82" customHeight="1" spans="1:9">
      <c r="A44" s="41">
        <v>15</v>
      </c>
      <c r="B44" s="27" t="s">
        <v>77</v>
      </c>
      <c r="C44" s="28"/>
      <c r="D44" s="29" t="s">
        <v>79</v>
      </c>
      <c r="E44" s="27" t="s">
        <v>67</v>
      </c>
      <c r="F44" s="23">
        <f>9+10</f>
        <v>19</v>
      </c>
      <c r="G44" s="32">
        <v>80</v>
      </c>
      <c r="H44" s="32">
        <f t="shared" si="2"/>
        <v>1520</v>
      </c>
      <c r="I44" s="53"/>
    </row>
    <row r="45" s="1" customFormat="1" ht="82" customHeight="1" spans="1:9">
      <c r="A45" s="41">
        <v>16</v>
      </c>
      <c r="B45" s="27" t="s">
        <v>77</v>
      </c>
      <c r="C45" s="28"/>
      <c r="D45" s="29" t="s">
        <v>78</v>
      </c>
      <c r="E45" s="27" t="s">
        <v>67</v>
      </c>
      <c r="F45" s="23">
        <f>12+11</f>
        <v>23</v>
      </c>
      <c r="G45" s="32">
        <v>80</v>
      </c>
      <c r="H45" s="32">
        <f t="shared" si="2"/>
        <v>1840</v>
      </c>
      <c r="I45" s="53"/>
    </row>
    <row r="46" s="1" customFormat="1" ht="82" customHeight="1" spans="1:9">
      <c r="A46" s="41">
        <v>17</v>
      </c>
      <c r="B46" s="27" t="s">
        <v>80</v>
      </c>
      <c r="C46" s="28"/>
      <c r="D46" s="29" t="s">
        <v>78</v>
      </c>
      <c r="E46" s="27" t="s">
        <v>67</v>
      </c>
      <c r="F46" s="23">
        <f>5+0</f>
        <v>5</v>
      </c>
      <c r="G46" s="32">
        <v>80</v>
      </c>
      <c r="H46" s="32">
        <f t="shared" si="2"/>
        <v>400</v>
      </c>
      <c r="I46" s="53"/>
    </row>
    <row r="47" s="1" customFormat="1" ht="82" customHeight="1" spans="1:9">
      <c r="A47" s="41">
        <v>18</v>
      </c>
      <c r="B47" s="27" t="s">
        <v>81</v>
      </c>
      <c r="C47" s="28"/>
      <c r="D47" s="29" t="s">
        <v>79</v>
      </c>
      <c r="E47" s="27" t="s">
        <v>67</v>
      </c>
      <c r="F47" s="23">
        <f>1+0</f>
        <v>1</v>
      </c>
      <c r="G47" s="32">
        <v>80</v>
      </c>
      <c r="H47" s="32">
        <f t="shared" si="2"/>
        <v>80</v>
      </c>
      <c r="I47" s="53"/>
    </row>
    <row r="48" ht="104" customHeight="1" spans="1:9">
      <c r="A48" s="41">
        <v>19</v>
      </c>
      <c r="B48" s="27" t="s">
        <v>82</v>
      </c>
      <c r="C48" s="27"/>
      <c r="D48" s="29" t="s">
        <v>83</v>
      </c>
      <c r="E48" s="27" t="s">
        <v>67</v>
      </c>
      <c r="F48" s="23">
        <v>23</v>
      </c>
      <c r="G48" s="32">
        <v>160</v>
      </c>
      <c r="H48" s="32">
        <f t="shared" si="2"/>
        <v>3680</v>
      </c>
      <c r="I48" s="53"/>
    </row>
    <row r="49" s="4" customFormat="1" ht="89" customHeight="1" spans="1:9">
      <c r="A49" s="41">
        <v>20</v>
      </c>
      <c r="B49" s="27" t="s">
        <v>84</v>
      </c>
      <c r="C49" s="28"/>
      <c r="D49" s="29" t="s">
        <v>85</v>
      </c>
      <c r="E49" s="27" t="s">
        <v>67</v>
      </c>
      <c r="F49" s="23">
        <v>27</v>
      </c>
      <c r="G49" s="32">
        <v>60</v>
      </c>
      <c r="H49" s="32">
        <f t="shared" si="2"/>
        <v>1620</v>
      </c>
      <c r="I49" s="53"/>
    </row>
    <row r="50" s="4" customFormat="1" ht="89" customHeight="1" spans="1:9">
      <c r="A50" s="41">
        <v>21</v>
      </c>
      <c r="B50" s="27" t="s">
        <v>86</v>
      </c>
      <c r="C50" s="28"/>
      <c r="D50" s="29" t="s">
        <v>85</v>
      </c>
      <c r="E50" s="27" t="s">
        <v>67</v>
      </c>
      <c r="F50" s="23">
        <v>48</v>
      </c>
      <c r="G50" s="32">
        <v>60</v>
      </c>
      <c r="H50" s="32">
        <f t="shared" si="2"/>
        <v>2880</v>
      </c>
      <c r="I50" s="53"/>
    </row>
    <row r="51" s="5" customFormat="1" ht="101" customHeight="1" spans="1:9">
      <c r="A51" s="41">
        <v>22</v>
      </c>
      <c r="B51" s="43" t="s">
        <v>87</v>
      </c>
      <c r="C51" s="43"/>
      <c r="D51" s="29" t="s">
        <v>88</v>
      </c>
      <c r="E51" s="43" t="s">
        <v>67</v>
      </c>
      <c r="F51" s="30">
        <v>2</v>
      </c>
      <c r="G51" s="44">
        <v>797.475</v>
      </c>
      <c r="H51" s="38">
        <f>F51*G51</f>
        <v>1594.95</v>
      </c>
      <c r="I51" s="43"/>
    </row>
    <row r="52" s="1" customFormat="1" customHeight="1" spans="1:9">
      <c r="A52" s="41">
        <v>23</v>
      </c>
      <c r="B52" s="27" t="s">
        <v>62</v>
      </c>
      <c r="C52" s="27" t="s">
        <v>63</v>
      </c>
      <c r="D52" s="27" t="s">
        <v>63</v>
      </c>
      <c r="E52" s="23" t="s">
        <v>63</v>
      </c>
      <c r="F52" s="23" t="s">
        <v>63</v>
      </c>
      <c r="G52" s="32" t="s">
        <v>63</v>
      </c>
      <c r="H52" s="39">
        <f>SUM(H30:H51)</f>
        <v>51244.95</v>
      </c>
      <c r="I52" s="54"/>
    </row>
    <row r="53" s="1" customFormat="1" customHeight="1" spans="1:9">
      <c r="A53" s="21" t="s">
        <v>89</v>
      </c>
      <c r="B53" s="22"/>
      <c r="C53" s="22"/>
      <c r="D53" s="22"/>
      <c r="E53" s="22"/>
      <c r="F53" s="40"/>
      <c r="G53" s="24"/>
      <c r="H53" s="38"/>
      <c r="I53" s="42"/>
    </row>
    <row r="54" ht="65" customHeight="1" spans="1:9">
      <c r="A54" s="26">
        <v>1</v>
      </c>
      <c r="B54" s="27" t="s">
        <v>90</v>
      </c>
      <c r="C54" s="27"/>
      <c r="D54" s="29" t="s">
        <v>91</v>
      </c>
      <c r="E54" s="27" t="s">
        <v>23</v>
      </c>
      <c r="F54" s="23">
        <v>1614</v>
      </c>
      <c r="G54" s="31">
        <v>14</v>
      </c>
      <c r="H54" s="32">
        <f t="shared" si="2"/>
        <v>22596</v>
      </c>
      <c r="I54" s="53"/>
    </row>
    <row r="55" s="1" customFormat="1" customHeight="1" spans="1:9">
      <c r="A55" s="26">
        <v>2</v>
      </c>
      <c r="B55" s="27" t="s">
        <v>92</v>
      </c>
      <c r="C55" s="27"/>
      <c r="D55" s="29" t="s">
        <v>93</v>
      </c>
      <c r="E55" s="27" t="s">
        <v>94</v>
      </c>
      <c r="F55" s="23">
        <v>284</v>
      </c>
      <c r="G55" s="31">
        <v>20</v>
      </c>
      <c r="H55" s="32">
        <f t="shared" si="2"/>
        <v>5680</v>
      </c>
      <c r="I55" s="53"/>
    </row>
    <row r="56" s="1" customFormat="1" customHeight="1" spans="1:9">
      <c r="A56" s="26">
        <v>3</v>
      </c>
      <c r="B56" s="27" t="s">
        <v>95</v>
      </c>
      <c r="C56" s="27" t="str">
        <f>_xlfn.DISPIMG("ID_6F8B9B42E5CB4DDBB56E9C45EC492571",1)</f>
        <v>=DISPIMG("ID_6F8B9B42E5CB4DDBB56E9C45EC492571",1)</v>
      </c>
      <c r="D56" s="29" t="s">
        <v>96</v>
      </c>
      <c r="E56" s="27" t="s">
        <v>67</v>
      </c>
      <c r="F56" s="23">
        <v>32</v>
      </c>
      <c r="G56" s="31">
        <v>200</v>
      </c>
      <c r="H56" s="32">
        <f t="shared" si="2"/>
        <v>6400</v>
      </c>
      <c r="I56" s="53"/>
    </row>
    <row r="57" s="6" customFormat="1" customHeight="1" spans="1:9">
      <c r="A57" s="26">
        <v>4</v>
      </c>
      <c r="B57" s="27" t="s">
        <v>97</v>
      </c>
      <c r="C57" s="27" t="str">
        <f>_xlfn.DISPIMG("ID_AAD4A7FE8C6E4F3696A35941F8431E0B",1)</f>
        <v>=DISPIMG("ID_AAD4A7FE8C6E4F3696A35941F8431E0B",1)</v>
      </c>
      <c r="D57" s="29" t="s">
        <v>98</v>
      </c>
      <c r="E57" s="27" t="s">
        <v>23</v>
      </c>
      <c r="F57" s="23">
        <v>1458</v>
      </c>
      <c r="G57" s="31">
        <v>25</v>
      </c>
      <c r="H57" s="32">
        <f t="shared" si="2"/>
        <v>36450</v>
      </c>
      <c r="I57" s="53"/>
    </row>
    <row r="58" s="1" customFormat="1" customHeight="1" spans="1:9">
      <c r="A58" s="26">
        <v>5</v>
      </c>
      <c r="B58" s="27" t="s">
        <v>99</v>
      </c>
      <c r="C58" s="27"/>
      <c r="D58" s="29" t="s">
        <v>100</v>
      </c>
      <c r="E58" s="45" t="s">
        <v>60</v>
      </c>
      <c r="F58" s="23">
        <v>336.3</v>
      </c>
      <c r="G58" s="32">
        <v>80</v>
      </c>
      <c r="H58" s="32">
        <f t="shared" si="2"/>
        <v>26904</v>
      </c>
      <c r="I58" s="53"/>
    </row>
    <row r="59" s="1" customFormat="1" ht="81" customHeight="1" spans="1:9">
      <c r="A59" s="26">
        <v>6</v>
      </c>
      <c r="B59" s="27" t="s">
        <v>101</v>
      </c>
      <c r="C59" s="27"/>
      <c r="D59" s="29" t="s">
        <v>102</v>
      </c>
      <c r="E59" s="27" t="s">
        <v>23</v>
      </c>
      <c r="F59" s="23">
        <v>123</v>
      </c>
      <c r="G59" s="32">
        <v>10</v>
      </c>
      <c r="H59" s="32">
        <f t="shared" si="2"/>
        <v>1230</v>
      </c>
      <c r="I59" s="53"/>
    </row>
    <row r="60" s="1" customFormat="1" customHeight="1" spans="1:9">
      <c r="A60" s="26">
        <v>7</v>
      </c>
      <c r="B60" s="27" t="s">
        <v>103</v>
      </c>
      <c r="C60" s="27"/>
      <c r="D60" s="29" t="s">
        <v>104</v>
      </c>
      <c r="E60" s="27" t="s">
        <v>23</v>
      </c>
      <c r="F60" s="23">
        <v>123</v>
      </c>
      <c r="G60" s="32">
        <v>8</v>
      </c>
      <c r="H60" s="32">
        <f t="shared" si="2"/>
        <v>984</v>
      </c>
      <c r="I60" s="53"/>
    </row>
    <row r="61" s="1" customFormat="1" ht="94" customHeight="1" spans="1:9">
      <c r="A61" s="26">
        <v>8</v>
      </c>
      <c r="B61" s="27" t="s">
        <v>105</v>
      </c>
      <c r="C61" s="27"/>
      <c r="D61" s="29" t="s">
        <v>106</v>
      </c>
      <c r="E61" s="27" t="s">
        <v>23</v>
      </c>
      <c r="F61" s="23">
        <v>221</v>
      </c>
      <c r="G61" s="32">
        <v>80</v>
      </c>
      <c r="H61" s="32">
        <f t="shared" si="2"/>
        <v>17680</v>
      </c>
      <c r="I61" s="53"/>
    </row>
    <row r="62" s="1" customFormat="1" customHeight="1" spans="1:9">
      <c r="A62" s="26">
        <v>9</v>
      </c>
      <c r="B62" s="27" t="s">
        <v>62</v>
      </c>
      <c r="C62" s="27" t="s">
        <v>63</v>
      </c>
      <c r="D62" s="27" t="s">
        <v>63</v>
      </c>
      <c r="E62" s="23" t="s">
        <v>63</v>
      </c>
      <c r="F62" s="23" t="s">
        <v>63</v>
      </c>
      <c r="G62" s="32" t="s">
        <v>63</v>
      </c>
      <c r="H62" s="46">
        <f>SUM(H54:H61)</f>
        <v>117924</v>
      </c>
      <c r="I62" s="55"/>
    </row>
    <row r="63" s="2" customFormat="1" customHeight="1" spans="1:9">
      <c r="A63" s="47" t="s">
        <v>107</v>
      </c>
      <c r="B63" s="48"/>
      <c r="C63" s="48"/>
      <c r="D63" s="48"/>
      <c r="E63" s="48"/>
      <c r="F63" s="49"/>
      <c r="G63" s="24"/>
      <c r="H63" s="38"/>
      <c r="I63" s="42"/>
    </row>
    <row r="64" s="2" customFormat="1" ht="112" customHeight="1" spans="1:9">
      <c r="A64" s="26">
        <v>1</v>
      </c>
      <c r="B64" s="27" t="s">
        <v>108</v>
      </c>
      <c r="C64" s="29" t="s">
        <v>109</v>
      </c>
      <c r="D64" s="29"/>
      <c r="E64" s="45" t="s">
        <v>110</v>
      </c>
      <c r="F64" s="23">
        <v>1479.2</v>
      </c>
      <c r="G64" s="32">
        <v>80</v>
      </c>
      <c r="H64" s="32">
        <f t="shared" si="2"/>
        <v>118336</v>
      </c>
      <c r="I64" s="27" t="s">
        <v>111</v>
      </c>
    </row>
    <row r="65" s="2" customFormat="1" ht="254" customHeight="1" spans="1:9">
      <c r="A65" s="26">
        <v>2</v>
      </c>
      <c r="B65" s="27" t="s">
        <v>112</v>
      </c>
      <c r="C65" s="29" t="s">
        <v>113</v>
      </c>
      <c r="D65" s="29"/>
      <c r="E65" s="45" t="s">
        <v>110</v>
      </c>
      <c r="F65" s="23">
        <v>11697</v>
      </c>
      <c r="G65" s="32">
        <v>34</v>
      </c>
      <c r="H65" s="32">
        <f t="shared" si="2"/>
        <v>397698</v>
      </c>
      <c r="I65" s="70"/>
    </row>
    <row r="66" s="1" customFormat="1" ht="149" customHeight="1" spans="1:9">
      <c r="A66" s="26">
        <v>3</v>
      </c>
      <c r="B66" s="27" t="s">
        <v>114</v>
      </c>
      <c r="C66" s="29" t="s">
        <v>115</v>
      </c>
      <c r="D66" s="29"/>
      <c r="E66" s="45" t="s">
        <v>110</v>
      </c>
      <c r="F66" s="23">
        <v>20391</v>
      </c>
      <c r="G66" s="32">
        <v>15</v>
      </c>
      <c r="H66" s="32">
        <f t="shared" si="2"/>
        <v>305865</v>
      </c>
      <c r="I66" s="70"/>
    </row>
    <row r="67" s="5" customFormat="1" ht="129" customHeight="1" spans="1:9">
      <c r="A67" s="43">
        <v>4</v>
      </c>
      <c r="B67" s="27" t="s">
        <v>116</v>
      </c>
      <c r="C67" s="29" t="s">
        <v>117</v>
      </c>
      <c r="D67" s="29"/>
      <c r="E67" s="45" t="s">
        <v>110</v>
      </c>
      <c r="F67" s="30">
        <v>33428</v>
      </c>
      <c r="G67" s="56">
        <v>60.5</v>
      </c>
      <c r="H67" s="32">
        <f t="shared" si="2"/>
        <v>2022394</v>
      </c>
      <c r="I67" s="71"/>
    </row>
    <row r="68" customHeight="1" spans="1:9">
      <c r="A68" s="26">
        <v>5</v>
      </c>
      <c r="B68" s="27" t="s">
        <v>62</v>
      </c>
      <c r="C68" s="27" t="s">
        <v>63</v>
      </c>
      <c r="D68" s="27" t="s">
        <v>63</v>
      </c>
      <c r="E68" s="23" t="s">
        <v>63</v>
      </c>
      <c r="F68" s="23" t="s">
        <v>63</v>
      </c>
      <c r="G68" s="32" t="s">
        <v>63</v>
      </c>
      <c r="H68" s="46">
        <f>SUM(H64:H67)</f>
        <v>2844293</v>
      </c>
      <c r="I68" s="72"/>
    </row>
    <row r="69" s="4" customFormat="1" customHeight="1" spans="1:9">
      <c r="A69" s="47" t="s">
        <v>118</v>
      </c>
      <c r="B69" s="48"/>
      <c r="C69" s="48"/>
      <c r="D69" s="48"/>
      <c r="E69" s="48"/>
      <c r="F69" s="49"/>
      <c r="G69" s="32"/>
      <c r="H69" s="32"/>
      <c r="I69" s="72"/>
    </row>
    <row r="70" s="4" customFormat="1" ht="72" customHeight="1" spans="1:9">
      <c r="A70" s="57">
        <v>1</v>
      </c>
      <c r="B70" s="27" t="s">
        <v>119</v>
      </c>
      <c r="C70" s="27"/>
      <c r="D70" s="29" t="s">
        <v>120</v>
      </c>
      <c r="E70" s="45" t="s">
        <v>110</v>
      </c>
      <c r="F70" s="58">
        <v>2068</v>
      </c>
      <c r="G70" s="32">
        <v>18</v>
      </c>
      <c r="H70" s="32">
        <f>SUM(F70*G70)</f>
        <v>37224</v>
      </c>
      <c r="I70" s="27"/>
    </row>
    <row r="71" s="4" customFormat="1" ht="68" customHeight="1" spans="1:9">
      <c r="A71" s="57">
        <v>2</v>
      </c>
      <c r="B71" s="27" t="s">
        <v>121</v>
      </c>
      <c r="C71" s="27"/>
      <c r="D71" s="29" t="s">
        <v>120</v>
      </c>
      <c r="E71" s="45" t="s">
        <v>110</v>
      </c>
      <c r="F71" s="23">
        <v>6426</v>
      </c>
      <c r="G71" s="59">
        <v>18</v>
      </c>
      <c r="H71" s="32">
        <f>SUM(F71*G71)</f>
        <v>115668</v>
      </c>
      <c r="I71" s="27"/>
    </row>
    <row r="72" s="4" customFormat="1" ht="71" customHeight="1" spans="1:9">
      <c r="A72" s="57">
        <v>3</v>
      </c>
      <c r="B72" s="27" t="s">
        <v>122</v>
      </c>
      <c r="C72" s="27"/>
      <c r="D72" s="29" t="s">
        <v>123</v>
      </c>
      <c r="E72" s="45" t="s">
        <v>110</v>
      </c>
      <c r="F72" s="23">
        <v>412</v>
      </c>
      <c r="G72" s="32">
        <v>18</v>
      </c>
      <c r="H72" s="32">
        <f>SUM(F72*G72)</f>
        <v>7416</v>
      </c>
      <c r="I72" s="27"/>
    </row>
    <row r="73" s="4" customFormat="1" ht="73" customHeight="1" spans="1:9">
      <c r="A73" s="57">
        <v>4</v>
      </c>
      <c r="B73" s="27" t="s">
        <v>124</v>
      </c>
      <c r="C73" s="27"/>
      <c r="D73" s="29" t="s">
        <v>120</v>
      </c>
      <c r="E73" s="45" t="s">
        <v>110</v>
      </c>
      <c r="F73" s="23">
        <v>576</v>
      </c>
      <c r="G73" s="32">
        <v>18</v>
      </c>
      <c r="H73" s="32">
        <f>SUM(F73*G73)</f>
        <v>10368</v>
      </c>
      <c r="I73" s="27"/>
    </row>
    <row r="74" s="4" customFormat="1" ht="83" customHeight="1" spans="1:9">
      <c r="A74" s="57">
        <v>5</v>
      </c>
      <c r="B74" s="27" t="s">
        <v>125</v>
      </c>
      <c r="C74" s="27"/>
      <c r="D74" s="29" t="s">
        <v>126</v>
      </c>
      <c r="E74" s="45" t="s">
        <v>60</v>
      </c>
      <c r="F74" s="23">
        <v>8780</v>
      </c>
      <c r="G74" s="32">
        <v>2.5</v>
      </c>
      <c r="H74" s="32">
        <f>SUM(F74*G74)</f>
        <v>21950</v>
      </c>
      <c r="I74" s="27"/>
    </row>
    <row r="75" s="7" customFormat="1" customHeight="1" spans="1:9">
      <c r="A75" s="57">
        <v>6</v>
      </c>
      <c r="B75" s="27" t="s">
        <v>62</v>
      </c>
      <c r="C75" s="27" t="s">
        <v>63</v>
      </c>
      <c r="D75" s="27" t="s">
        <v>63</v>
      </c>
      <c r="E75" s="23" t="s">
        <v>63</v>
      </c>
      <c r="F75" s="23" t="s">
        <v>63</v>
      </c>
      <c r="G75" s="32" t="s">
        <v>63</v>
      </c>
      <c r="H75" s="46">
        <f>SUM(H70:H74)</f>
        <v>192626</v>
      </c>
      <c r="I75" s="72"/>
    </row>
    <row r="76" s="7" customFormat="1" customHeight="1" spans="1:9">
      <c r="A76" s="60" t="s">
        <v>127</v>
      </c>
      <c r="B76" s="61"/>
      <c r="C76" s="61"/>
      <c r="D76" s="61"/>
      <c r="E76" s="62"/>
      <c r="F76" s="63"/>
      <c r="G76" s="32"/>
      <c r="H76" s="32"/>
      <c r="I76" s="27"/>
    </row>
    <row r="77" s="7" customFormat="1" ht="71" customHeight="1" spans="1:9">
      <c r="A77" s="26">
        <v>1</v>
      </c>
      <c r="B77" s="27" t="s">
        <v>128</v>
      </c>
      <c r="C77" s="64"/>
      <c r="D77" s="27" t="s">
        <v>129</v>
      </c>
      <c r="E77" s="45" t="s">
        <v>60</v>
      </c>
      <c r="F77" s="23">
        <f>100.8</f>
        <v>100.8</v>
      </c>
      <c r="G77" s="32">
        <v>30</v>
      </c>
      <c r="H77" s="32">
        <f>SUM(F77*G77)</f>
        <v>3024</v>
      </c>
      <c r="I77" s="73" t="s">
        <v>130</v>
      </c>
    </row>
    <row r="78" s="7" customFormat="1" customHeight="1" spans="1:9">
      <c r="A78" s="26">
        <v>2</v>
      </c>
      <c r="B78" s="27" t="s">
        <v>131</v>
      </c>
      <c r="C78" s="64"/>
      <c r="D78" s="27" t="s">
        <v>132</v>
      </c>
      <c r="E78" s="45" t="s">
        <v>60</v>
      </c>
      <c r="F78" s="23">
        <f>100.8-F79</f>
        <v>82</v>
      </c>
      <c r="G78" s="32">
        <v>120</v>
      </c>
      <c r="H78" s="32">
        <f>SUM(F78*G78)</f>
        <v>9840</v>
      </c>
      <c r="I78" s="73" t="s">
        <v>133</v>
      </c>
    </row>
    <row r="79" s="7" customFormat="1" customHeight="1" spans="1:9">
      <c r="A79" s="26">
        <v>3</v>
      </c>
      <c r="B79" s="27" t="s">
        <v>134</v>
      </c>
      <c r="C79" s="64"/>
      <c r="D79" s="27" t="s">
        <v>135</v>
      </c>
      <c r="E79" s="45" t="s">
        <v>60</v>
      </c>
      <c r="F79" s="23">
        <f>9.4*2</f>
        <v>18.8</v>
      </c>
      <c r="G79" s="32">
        <v>1600</v>
      </c>
      <c r="H79" s="32">
        <f>SUM(F79*G79)</f>
        <v>30080</v>
      </c>
      <c r="I79" s="73" t="s">
        <v>136</v>
      </c>
    </row>
    <row r="80" s="7" customFormat="1" customHeight="1" spans="1:9">
      <c r="A80" s="26">
        <v>4</v>
      </c>
      <c r="B80" s="27" t="s">
        <v>62</v>
      </c>
      <c r="C80" s="27" t="s">
        <v>63</v>
      </c>
      <c r="D80" s="27" t="s">
        <v>63</v>
      </c>
      <c r="E80" s="23" t="s">
        <v>63</v>
      </c>
      <c r="F80" s="23" t="s">
        <v>63</v>
      </c>
      <c r="G80" s="32" t="s">
        <v>63</v>
      </c>
      <c r="H80" s="46">
        <f>SUM(H77:H79)</f>
        <v>42944</v>
      </c>
      <c r="I80" s="74"/>
    </row>
    <row r="81" s="2" customFormat="1" customHeight="1" spans="1:9">
      <c r="A81" s="47" t="s">
        <v>137</v>
      </c>
      <c r="B81" s="48"/>
      <c r="C81" s="48"/>
      <c r="D81" s="55" t="s">
        <v>138</v>
      </c>
      <c r="E81" s="55"/>
      <c r="F81" s="55"/>
      <c r="G81" s="65"/>
      <c r="H81" s="66">
        <f>SUM(H28+H52+H62+H68+H75+H80)</f>
        <v>3320000</v>
      </c>
      <c r="I81" s="42"/>
    </row>
    <row r="82" ht="83" customHeight="1" spans="1:9">
      <c r="A82" s="67" t="s">
        <v>139</v>
      </c>
      <c r="B82" s="68"/>
      <c r="C82" s="68"/>
      <c r="D82" s="68"/>
      <c r="E82" s="68"/>
      <c r="F82" s="68"/>
      <c r="G82" s="69"/>
      <c r="H82" s="68"/>
      <c r="I82" s="68"/>
    </row>
  </sheetData>
  <sheetProtection formatCells="0" insertHyperlinks="0" autoFilter="0"/>
  <mergeCells count="24">
    <mergeCell ref="A1:I1"/>
    <mergeCell ref="A4:E4"/>
    <mergeCell ref="G4:H4"/>
    <mergeCell ref="A29:E29"/>
    <mergeCell ref="A53:E53"/>
    <mergeCell ref="A63:E63"/>
    <mergeCell ref="C64:D64"/>
    <mergeCell ref="C65:D65"/>
    <mergeCell ref="C66:D66"/>
    <mergeCell ref="C67:D67"/>
    <mergeCell ref="A69:E69"/>
    <mergeCell ref="A76:E76"/>
    <mergeCell ref="A81:C81"/>
    <mergeCell ref="D81:E81"/>
    <mergeCell ref="A82:I8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.314583333333333" right="0.314583333333333" top="0.590277777777778" bottom="0.590277777777778" header="0.5" footer="0.5"/>
  <pageSetup paperSize="9" scale="93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/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1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WWO_wpscloud_20211118195126-70019aa6cc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报价汇总表</vt:lpstr>
      <vt:lpstr>工程量清单计价表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岳鹏</cp:lastModifiedBy>
  <dcterms:created xsi:type="dcterms:W3CDTF">2021-10-21T17:43:00Z</dcterms:created>
  <dcterms:modified xsi:type="dcterms:W3CDTF">2021-12-30T12:53:13Z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9BC709DE6A9E46A9B5256890358BF3C7</vt:lpwstr>
  </property>
  <property fmtid="{D5CDD505-2E9C-101B-9397-08002B2CF9AE}" pid="3" name="KSOProductBuildVer">
    <vt:lpwstr>2052-11.1.0.11194</vt:lpwstr>
  </property>
</Properties>
</file>