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4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.扣除未施工项金额" sheetId="85" r:id="rId9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'2资料存档目录'!$A$1:$F$25</definedName>
    <definedName name="_xlnm._FilterDatabase" localSheetId="8" hidden="1">'5.扣除未施工项金额'!$A$2:$H$22</definedName>
    <definedName name="_xlnm.Print_Titles" localSheetId="8">'5.扣除未施工项金额'!$1:$3</definedName>
    <definedName name="_xlnm.Print_Area" localSheetId="8">'5.扣除未施工项金额'!$A$1:$I$23</definedName>
    <definedName name="_xlnm.Print_Area" localSheetId="7">'4结算明细汇总表'!$A$1:$D$14</definedName>
  </definedNames>
  <calcPr calcId="144525" fullPrecision="0"/>
</workbook>
</file>

<file path=xl/sharedStrings.xml><?xml version="1.0" encoding="utf-8"?>
<sst xmlns="http://schemas.openxmlformats.org/spreadsheetml/2006/main" count="961" uniqueCount="517">
  <si>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</si>
  <si>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</si>
  <si>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</si>
  <si>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</si>
  <si>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</si>
  <si>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</si>
  <si>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</si>
  <si>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</si>
  <si>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</si>
  <si>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</si>
  <si>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</si>
  <si>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</si>
  <si>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</si>
  <si>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</si>
  <si>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</si>
  <si>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</si>
  <si>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</si>
  <si>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</si>
  <si>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</si>
  <si>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</si>
  <si>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</si>
  <si>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</si>
  <si>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</si>
  <si>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</si>
  <si>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</si>
  <si>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</si>
  <si>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</si>
  <si>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</si>
  <si>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</si>
  <si>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</si>
  <si>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</si>
  <si>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</si>
  <si>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</si>
  <si>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</si>
  <si>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</si>
  <si>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</si>
  <si>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</si>
  <si>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</si>
  <si>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</si>
  <si>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</si>
  <si>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</si>
  <si>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</si>
  <si>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</si>
  <si>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</si>
  <si>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</si>
  <si>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</si>
  <si>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</si>
  <si>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</si>
  <si>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</si>
  <si>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</si>
  <si>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</si>
  <si>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</si>
  <si>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</si>
  <si>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</si>
  <si>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</si>
  <si>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</si>
  <si>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</si>
  <si>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</si>
  <si>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</si>
  <si>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</si>
  <si>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</si>
  <si>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</si>
  <si>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</si>
  <si>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</si>
  <si>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</si>
  <si>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</si>
  <si>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</si>
  <si>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</si>
  <si>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</si>
  <si>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</si>
  <si>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</si>
  <si>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</si>
  <si>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</si>
  <si>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</si>
  <si>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</si>
  <si>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</si>
  <si>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</si>
  <si>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</si>
  <si>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</si>
  <si>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</si>
  <si>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</si>
  <si>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</si>
  <si>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</si>
  <si>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</si>
  <si>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</si>
  <si>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</si>
  <si>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</si>
  <si>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</si>
  <si>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</si>
  <si>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</si>
  <si>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</si>
  <si>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</si>
  <si>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</si>
  <si>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</si>
  <si>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</si>
  <si>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</si>
  <si>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</si>
  <si>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</si>
  <si>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</si>
  <si>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</si>
  <si>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</si>
  <si>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</si>
  <si>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</si>
  <si>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</si>
  <si>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</si>
  <si>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</si>
  <si>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</si>
  <si>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</si>
  <si>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</si>
  <si>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</si>
  <si>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</si>
  <si>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</si>
  <si>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</si>
  <si>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</si>
  <si>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</si>
  <si>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</si>
  <si>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</si>
  <si>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</si>
  <si>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</si>
  <si>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</si>
  <si>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</si>
  <si>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</si>
  <si>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</si>
  <si>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</si>
  <si>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</si>
  <si>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</si>
  <si>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</si>
  <si>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</si>
  <si>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</si>
  <si>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</si>
  <si>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</si>
  <si>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</si>
  <si>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</si>
  <si>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</si>
  <si>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</si>
  <si>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</si>
  <si>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</si>
  <si>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</si>
  <si>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</si>
  <si>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</si>
  <si>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</si>
  <si>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</si>
  <si>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</si>
  <si>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</si>
  <si>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</si>
  <si>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</si>
  <si>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</si>
  <si>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</si>
  <si>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</si>
  <si>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</si>
  <si>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</si>
  <si>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</si>
  <si>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</si>
  <si>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</si>
  <si>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</si>
  <si>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</si>
  <si>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</si>
  <si>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</si>
  <si>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</si>
  <si>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</si>
  <si>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</si>
  <si>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</si>
  <si>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</si>
  <si>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</si>
  <si>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</si>
  <si>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</si>
  <si>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</si>
  <si>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</si>
  <si>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</si>
  <si>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</si>
  <si>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</si>
  <si>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</si>
  <si>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</si>
  <si>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</si>
  <si>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</si>
  <si>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</si>
  <si>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</si>
  <si>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</si>
  <si>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</si>
  <si>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</si>
  <si>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</si>
  <si>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</si>
  <si>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</si>
  <si>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</si>
  <si>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</si>
  <si>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</si>
  <si>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</si>
  <si>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</si>
  <si>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</si>
  <si>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</si>
  <si>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</si>
  <si>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</si>
  <si>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</si>
  <si>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</si>
  <si>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</si>
  <si>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</si>
  <si>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</si>
  <si>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</si>
  <si>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</si>
  <si>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</si>
  <si>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</si>
  <si>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</si>
  <si>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</si>
  <si>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</si>
  <si>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</si>
  <si>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</si>
  <si>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</si>
  <si>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</si>
  <si>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</si>
  <si>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</si>
  <si>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</si>
  <si>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</si>
  <si>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</si>
  <si>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</si>
  <si>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</si>
  <si>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</si>
  <si>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</si>
  <si>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</si>
  <si>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</si>
  <si>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</si>
  <si>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</si>
  <si>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</si>
  <si>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</si>
  <si>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</si>
  <si>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</si>
  <si>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</si>
  <si>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</si>
  <si>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</si>
  <si>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</si>
  <si>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</si>
  <si>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</si>
  <si>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</si>
  <si>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</si>
  <si>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</si>
  <si>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</si>
  <si>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</si>
  <si>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</si>
  <si>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</si>
  <si>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</si>
  <si>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</si>
  <si>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</si>
  <si>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</si>
  <si>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</si>
  <si>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</si>
  <si>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</si>
  <si>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</si>
  <si>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</si>
  <si>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</si>
  <si>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</si>
  <si>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</si>
  <si>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</si>
  <si>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</si>
  <si>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</si>
  <si>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</si>
  <si>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</si>
  <si>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</si>
  <si>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</si>
  <si>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</si>
  <si>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</si>
  <si>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</si>
  <si>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</si>
  <si>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</si>
  <si>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</si>
  <si>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</si>
  <si>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</si>
  <si>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</si>
  <si>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</si>
  <si>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</si>
  <si>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</si>
  <si>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</si>
  <si>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</si>
  <si>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</si>
  <si>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</si>
  <si>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</si>
  <si>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</si>
  <si>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</si>
  <si>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</si>
  <si>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</si>
  <si>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</si>
  <si>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</si>
  <si>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</si>
  <si>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</si>
  <si>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</si>
  <si>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</si>
  <si>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</si>
  <si>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</si>
  <si>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</si>
  <si>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</si>
  <si>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</si>
  <si>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</si>
  <si>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</si>
  <si>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</si>
  <si>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</si>
  <si>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</si>
  <si>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</si>
  <si>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</si>
  <si>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</si>
  <si>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</si>
  <si>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</si>
  <si>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</si>
  <si>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</si>
  <si>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</si>
  <si>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</si>
  <si>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</si>
  <si>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</si>
  <si>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</si>
  <si>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</si>
  <si>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</si>
  <si>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</si>
  <si>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</si>
  <si>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</si>
  <si>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</si>
  <si>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</si>
  <si>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</si>
  <si>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</si>
  <si>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</si>
  <si>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</si>
  <si>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</si>
  <si>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</si>
  <si>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</si>
  <si>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</si>
  <si>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</si>
  <si>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</si>
  <si>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</si>
  <si>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</si>
  <si>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</si>
  <si>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</si>
  <si>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</si>
  <si>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</si>
  <si>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</si>
  <si>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</si>
  <si>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</si>
  <si>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</si>
  <si>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</si>
  <si>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</si>
  <si>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</si>
  <si>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</si>
  <si>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</si>
  <si>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</si>
  <si>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</si>
  <si>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</si>
  <si>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</si>
  <si>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开元壹号幼儿园围墙加固维修施工合同</t>
    </r>
    <r>
      <rPr>
        <b/>
        <sz val="14"/>
        <rFont val="楷体_GB2312"/>
        <charset val="134"/>
      </rPr>
      <t>结算审批表</t>
    </r>
  </si>
  <si>
    <t>项目名称</t>
  </si>
  <si>
    <t>开元壹号67地块</t>
  </si>
  <si>
    <t>合同编号</t>
  </si>
  <si>
    <t>KYYH.67A-JA-173</t>
  </si>
  <si>
    <t>合同名称</t>
  </si>
  <si>
    <t>开元壹号幼儿园围墙加固维修施工合同</t>
  </si>
  <si>
    <t>合同金额</t>
  </si>
  <si>
    <r>
      <rPr>
        <u/>
        <sz val="12"/>
        <rFont val="楷体_GB2312"/>
        <charset val="134"/>
      </rPr>
      <t>142000.00</t>
    </r>
    <r>
      <rPr>
        <sz val="12"/>
        <rFont val="楷体_GB2312"/>
        <charset val="134"/>
      </rPr>
      <t>元</t>
    </r>
  </si>
  <si>
    <t>施工单位名称</t>
  </si>
  <si>
    <t>深圳市天磊建筑工程技术有限公司</t>
  </si>
  <si>
    <t>乙方送审价</t>
  </si>
  <si>
    <t>134578.8元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</si>
  <si>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</si>
  <si>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</si>
  <si>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</si>
  <si>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</si>
  <si>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</si>
  <si>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</si>
  <si>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</si>
  <si>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</si>
  <si>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</si>
  <si>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</si>
  <si>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</si>
  <si>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</si>
  <si>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</si>
  <si>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</si>
  <si>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</si>
  <si>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</si>
  <si>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</si>
  <si>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</si>
  <si>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</si>
  <si>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</si>
  <si>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开元壹号幼儿园围墙加固维修施工合同结算审批表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</si>
  <si>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</si>
  <si>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</si>
  <si>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</si>
  <si>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</si>
  <si>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</si>
  <si>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</si>
  <si>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</si>
  <si>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</si>
  <si>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</si>
  <si>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开元壹号幼儿园围墙加固维修施工合同结算汇总表</t>
  </si>
  <si>
    <t>第4页</t>
  </si>
  <si>
    <t>开元壹号幼儿园围墙加固维修施工合同结算价明细汇总表</t>
  </si>
  <si>
    <t>第5页</t>
  </si>
  <si>
    <t>结算通知书（合同编号：KYYH.67A-JA-173）</t>
  </si>
  <si>
    <t>第6页</t>
  </si>
  <si>
    <t>结算申请报告（合同编号：KYYH.67A-JA-173）</t>
  </si>
  <si>
    <t>第7页</t>
  </si>
  <si>
    <t>结算资料核对确认表</t>
  </si>
  <si>
    <t>第8页</t>
  </si>
  <si>
    <t>工程验收单（合同编号：KYYH.67A-JA-173）</t>
  </si>
  <si>
    <t>第9页</t>
  </si>
  <si>
    <t>授权委托书（合同编号：KYYH.67A-JA-173）</t>
  </si>
  <si>
    <t>1份3页</t>
  </si>
  <si>
    <t>第10~12页</t>
  </si>
  <si>
    <t>工程往来账目明细（合同编号：KYYH.67A-JA-173）</t>
  </si>
  <si>
    <t>第13页</t>
  </si>
  <si>
    <t>电费结清证明（合同编号：KYYH.67A-JA-173）</t>
  </si>
  <si>
    <t>第14页</t>
  </si>
  <si>
    <t>开元壹号幼儿园围墙加固维修施工合同扣除未施工项清单</t>
  </si>
  <si>
    <t>第15页</t>
  </si>
  <si>
    <t>签字版</t>
  </si>
  <si>
    <t>开元壹号幼儿园围墙加固维修施工合同（含审批表）（合同编号：KYYH.67A-JA-173）</t>
  </si>
  <si>
    <t>1份13页</t>
  </si>
  <si>
    <t>第16~28页</t>
  </si>
  <si>
    <t>复印件</t>
  </si>
  <si>
    <t>施工方报送的结算资料</t>
  </si>
  <si>
    <t>1份2页</t>
  </si>
  <si>
    <t>第29~30页</t>
  </si>
  <si>
    <t>现场勘察记录表</t>
  </si>
  <si>
    <t>第31页</t>
  </si>
  <si>
    <t>开幼儿园围墙注浆加固方案</t>
  </si>
  <si>
    <t>1份7页</t>
  </si>
  <si>
    <t>第32~38页</t>
  </si>
  <si>
    <t>造价师：</t>
  </si>
  <si>
    <t>日期：</t>
  </si>
  <si>
    <t>工程结算汇总表</t>
  </si>
  <si>
    <t>合同编号：KYYH.67A-JA-173                          合同金额：142000元</t>
  </si>
  <si>
    <t>合同名称：开元壹号幼儿园围墙加固维修施工合同</t>
  </si>
  <si>
    <t>甲    方：洛阳浩德鑫置地有限公司</t>
  </si>
  <si>
    <t>乙    方：深圳市天磊建筑工程技术有限公司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</si>
  <si>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</si>
  <si>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</si>
  <si>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</si>
  <si>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</si>
  <si>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</si>
  <si>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</si>
  <si>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</si>
  <si>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</si>
  <si>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</si>
  <si>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</si>
  <si>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审减追加额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</si>
  <si>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</si>
  <si>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</si>
  <si>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</si>
  <si>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</si>
  <si>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</si>
  <si>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</si>
  <si>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</si>
  <si>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</si>
  <si>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</si>
  <si>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</si>
  <si>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</si>
  <si>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</si>
  <si>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</si>
  <si>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</si>
  <si>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</si>
  <si>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</si>
  <si>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</si>
  <si>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</si>
  <si>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</si>
  <si>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</si>
  <si>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</si>
  <si>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</si>
  <si>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开元壹号幼儿园围墙加固维修施工合同
结算价明细汇总表</t>
  </si>
  <si>
    <t>工程造价（元）</t>
  </si>
  <si>
    <t>合同内结算</t>
  </si>
  <si>
    <t>详见确认单</t>
  </si>
  <si>
    <t>合同价</t>
  </si>
  <si>
    <t>扣除未施工项</t>
  </si>
  <si>
    <t>合计（一）</t>
  </si>
  <si>
    <t>合计+审减追加额（二+三)</t>
  </si>
  <si>
    <t>经双方协商一致，本合同结算总价</t>
  </si>
  <si>
    <t>舍尾数金额15.28元</t>
  </si>
  <si>
    <t>开元幼儿园围墙注浆加固扣除未施工项清单</t>
  </si>
  <si>
    <t>项目特征描述</t>
  </si>
  <si>
    <t>计量单位</t>
  </si>
  <si>
    <t>工程量</t>
  </si>
  <si>
    <t>金额（元）</t>
  </si>
  <si>
    <t>原图纸尺围墙长度</t>
  </si>
  <si>
    <t>综合单价（元）</t>
  </si>
  <si>
    <t>合价</t>
  </si>
  <si>
    <t>现场实际施工</t>
  </si>
  <si>
    <t>其中：主材</t>
  </si>
  <si>
    <t>土方开挖</t>
  </si>
  <si>
    <t>1.土壤类别：综合
2.挖土深度：详设计
3.开挖方式：人工、机械综合考虑   
4.弃土运距：自行考虑
5.其它满足规范和设计图纸要求</t>
  </si>
  <si>
    <t>m3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</si>
  <si>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</si>
  <si>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</si>
  <si>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素土夯实</t>
  </si>
  <si>
    <t>1.素土夯实，夯实度≥93%
2.其它满足规范和设计图纸要求</t>
  </si>
  <si>
    <t>m2</t>
  </si>
  <si>
    <t>砖墙拆除</t>
  </si>
  <si>
    <t>1.拆除原有围墙
2.其它满足规范和设计图纸要求
3.包含垃圾外运等</t>
  </si>
  <si>
    <t>碎石垫层</t>
  </si>
  <si>
    <t>1.100厚碎石垫层
2.其它说明：其它满足规范和设计图纸要求</t>
  </si>
  <si>
    <t>砼垫层</t>
  </si>
  <si>
    <t>1.混凝土强度等级:100厚C15混凝土
2.混凝土拌合料要求：符合规范要求
3.模板安拆费用计入综合单价，支模方式综合考虑
4.其它满足规范和设计图纸要求</t>
  </si>
  <si>
    <t>地梁</t>
  </si>
  <si>
    <t>1.混凝土强度等级:240*240 C25混凝土
2.混凝土拌合料要求：符合规范要求
3.模板安拆费用计入综合单价，支模方式综合考虑
4.其它满足规范和设计图纸要求</t>
  </si>
  <si>
    <t>现浇构件钢筋</t>
  </si>
  <si>
    <t>1.现浇构件带肋钢筋HPB400以内  直径≤10mm
2.含钢筋搭接
3.其它说明：其它满足规范和设计图纸要求</t>
  </si>
  <si>
    <t>t</t>
  </si>
  <si>
    <t>1.现浇构件带肋钢筋HPB400以内  直径≤18mm
2.含钢筋搭接
3.其它说明：其它满足规范和设计图纸要求</t>
  </si>
  <si>
    <t>砖墙</t>
  </si>
  <si>
    <t>1.砖品种、规格、强度等级：MU10砖砌体
2.砂浆强度等级：M7.5水泥砂浆
3.其它说明：其他满足规范和图纸设计要求</t>
  </si>
  <si>
    <t>独立基础</t>
  </si>
  <si>
    <t>1.混凝土强度等级:C25混凝土
2.混凝土拌合料要求：符合规范要求
3.模板安拆费用计入综合单价，支模方式综合考虑
4.详见设计图纸
5.其它满足规范和设计图纸要求</t>
  </si>
  <si>
    <t>砖墙抹灰</t>
  </si>
  <si>
    <t>1.20厚1:2.5水泥砂浆抹灰
2.其它满足规范和设计图纸要求</t>
  </si>
  <si>
    <t>外墙涂料</t>
  </si>
  <si>
    <t>1.外墙涂料
2.其它满足规范和设计图纸要求</t>
  </si>
  <si>
    <t>预埋件</t>
  </si>
  <si>
    <t>1.其他说明详见图纸设计及规范</t>
  </si>
  <si>
    <t>注浆加固</t>
  </si>
  <si>
    <t>1.空钻深度、注浆深度:注浆孔深6m，注浆孔孔径100mm
2.注浆间距:间距1.2m*1.2m
3.浆液种类及配比:孔内注浆水泥标号为42.5号普通硅酸盐水泥,水灰比0.6~0.8
4.其它满足规范和设计图纸要求</t>
  </si>
  <si>
    <t>m</t>
  </si>
  <si>
    <t>地面面层</t>
  </si>
  <si>
    <t>1.户外操场EPDM塑胶
2.其它满足规范和设计图纸要求</t>
  </si>
  <si>
    <t>铁艺栏杆拆除及恢复</t>
  </si>
  <si>
    <t>1.铁艺栏杆拆除及恢复
2.其它满足规范和设计图纸要求</t>
  </si>
  <si>
    <t>小计（元）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</si>
</sst>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0_ "/>
    <numFmt numFmtId="179" formatCode="[DBNum2][$RMB]General;[Red][DBNum2][$RMB]General"/>
    <numFmt numFmtId="180" formatCode="0.00&quot;元&quot;"/>
  </numFmts>
  <fonts count="5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1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Arial"/>
      <charset val="0"/>
    </font>
    <font>
      <sz val="9"/>
      <name val="Arial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b/>
      <sz val="12"/>
      <name val="楷体_GB2312"/>
      <charset val="134"/>
    </font>
    <font>
      <b/>
      <sz val="10.5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5" fillId="5" borderId="2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16" borderId="23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7" fillId="22" borderId="26" applyNumberFormat="0" applyAlignment="0" applyProtection="0">
      <alignment vertical="center"/>
    </xf>
    <xf numFmtId="0" fontId="48" fillId="22" borderId="21" applyNumberFormat="0" applyAlignment="0" applyProtection="0">
      <alignment vertical="center"/>
    </xf>
    <xf numFmtId="0" fontId="49" fillId="23" borderId="27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</cellStyleXfs>
  <cellXfs count="1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5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center" vertical="center" wrapText="1"/>
    </xf>
    <xf numFmtId="0" fontId="8" fillId="0" borderId="3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1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7" fillId="0" borderId="0" xfId="50" applyFont="1" applyAlignment="1">
      <alignment horizontal="center" vertical="center" wrapText="1"/>
    </xf>
    <xf numFmtId="0" fontId="17" fillId="0" borderId="0" xfId="50" applyFont="1" applyAlignment="1">
      <alignment horizontal="center" vertical="center"/>
    </xf>
    <xf numFmtId="0" fontId="0" fillId="0" borderId="1" xfId="50" applyFont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7" xfId="50" applyFont="1" applyBorder="1" applyAlignment="1">
      <alignment horizontal="center" vertical="center"/>
    </xf>
    <xf numFmtId="0" fontId="17" fillId="0" borderId="3" xfId="50" applyFont="1" applyBorder="1" applyAlignment="1">
      <alignment horizontal="center" vertical="center"/>
    </xf>
    <xf numFmtId="0" fontId="17" fillId="0" borderId="4" xfId="50" applyFont="1" applyBorder="1" applyAlignment="1">
      <alignment horizontal="center" vertical="center" wrapText="1"/>
    </xf>
    <xf numFmtId="177" fontId="17" fillId="0" borderId="4" xfId="5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9" fillId="0" borderId="3" xfId="5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7" fontId="2" fillId="0" borderId="10" xfId="31" applyNumberFormat="1" applyFont="1" applyFill="1" applyBorder="1" applyAlignment="1">
      <alignment horizontal="center" vertical="center" wrapText="1"/>
    </xf>
    <xf numFmtId="0" fontId="16" fillId="0" borderId="8" xfId="50" applyFont="1" applyFill="1" applyBorder="1" applyAlignment="1">
      <alignment horizontal="center" vertical="center" wrapText="1"/>
    </xf>
    <xf numFmtId="0" fontId="17" fillId="0" borderId="4" xfId="50" applyFont="1" applyBorder="1" applyAlignment="1">
      <alignment horizontal="center" vertical="center"/>
    </xf>
    <xf numFmtId="177" fontId="17" fillId="0" borderId="4" xfId="50" applyNumberFormat="1" applyFont="1" applyBorder="1" applyAlignment="1">
      <alignment horizontal="center" vertical="center"/>
    </xf>
    <xf numFmtId="0" fontId="11" fillId="0" borderId="8" xfId="50" applyFont="1" applyBorder="1" applyAlignment="1">
      <alignment horizontal="center" vertical="center" wrapText="1"/>
    </xf>
    <xf numFmtId="0" fontId="17" fillId="0" borderId="11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177" fontId="17" fillId="0" borderId="12" xfId="50" applyNumberFormat="1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/>
    </xf>
    <xf numFmtId="0" fontId="17" fillId="0" borderId="6" xfId="50" applyFont="1" applyBorder="1" applyAlignment="1">
      <alignment horizontal="center" vertical="center"/>
    </xf>
    <xf numFmtId="177" fontId="17" fillId="0" borderId="6" xfId="50" applyNumberFormat="1" applyFont="1" applyFill="1" applyBorder="1" applyAlignment="1">
      <alignment horizontal="center" vertical="center"/>
    </xf>
    <xf numFmtId="0" fontId="20" fillId="0" borderId="9" xfId="5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justify" vertical="center"/>
    </xf>
    <xf numFmtId="0" fontId="0" fillId="0" borderId="0" xfId="50">
      <alignment vertical="center"/>
    </xf>
    <xf numFmtId="0" fontId="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justify" vertical="center" wrapText="1"/>
    </xf>
    <xf numFmtId="177" fontId="24" fillId="0" borderId="4" xfId="0" applyNumberFormat="1" applyFont="1" applyFill="1" applyBorder="1" applyAlignment="1">
      <alignment horizontal="justify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176" fontId="24" fillId="0" borderId="4" xfId="0" applyNumberFormat="1" applyFont="1" applyFill="1" applyBorder="1" applyAlignment="1">
      <alignment horizontal="justify" vertical="center" wrapText="1"/>
    </xf>
    <xf numFmtId="180" fontId="24" fillId="0" borderId="4" xfId="0" applyNumberFormat="1" applyFont="1" applyFill="1" applyBorder="1" applyAlignment="1">
      <alignment horizontal="justify" vertical="center" wrapText="1"/>
    </xf>
    <xf numFmtId="179" fontId="24" fillId="0" borderId="4" xfId="0" applyNumberFormat="1" applyFont="1" applyFill="1" applyBorder="1" applyAlignment="1">
      <alignment horizontal="justify" vertical="center" wrapText="1"/>
    </xf>
    <xf numFmtId="0" fontId="2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6" fillId="0" borderId="16" xfId="3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7" fillId="0" borderId="1" xfId="31" applyFont="1" applyFill="1" applyBorder="1" applyAlignment="1">
      <alignment horizontal="center" vertical="center" wrapText="1"/>
    </xf>
    <xf numFmtId="0" fontId="27" fillId="0" borderId="2" xfId="31" applyFont="1" applyFill="1" applyBorder="1" applyAlignment="1">
      <alignment horizontal="center" vertical="center" wrapText="1"/>
    </xf>
    <xf numFmtId="0" fontId="27" fillId="0" borderId="7" xfId="31" applyFont="1" applyFill="1" applyBorder="1" applyAlignment="1">
      <alignment horizontal="center" vertical="center" wrapText="1"/>
    </xf>
    <xf numFmtId="0" fontId="27" fillId="0" borderId="17" xfId="31" applyFont="1" applyFill="1" applyBorder="1" applyAlignment="1">
      <alignment horizontal="center" vertical="center" wrapText="1"/>
    </xf>
    <xf numFmtId="0" fontId="27" fillId="0" borderId="10" xfId="31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4" fillId="0" borderId="4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180" fontId="31" fillId="0" borderId="8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left" wrapText="1"/>
    </xf>
    <xf numFmtId="0" fontId="24" fillId="0" borderId="8" xfId="0" applyNumberFormat="1" applyFont="1" applyFill="1" applyBorder="1" applyAlignment="1">
      <alignment horizontal="left" wrapText="1"/>
    </xf>
    <xf numFmtId="0" fontId="32" fillId="0" borderId="4" xfId="0" applyNumberFormat="1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NumberFormat="1" applyFont="1" applyFill="1" applyBorder="1" applyAlignment="1">
      <alignment horizontal="left" wrapText="1"/>
    </xf>
    <xf numFmtId="0" fontId="24" fillId="0" borderId="9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>
      <alignment vertical="center"/>
    </xf>
    <xf numFmtId="0" fontId="0" fillId="0" borderId="14" xfId="0" applyBorder="1">
      <alignment vertical="center"/>
    </xf>
    <xf numFmtId="0" fontId="0" fillId="3" borderId="14" xfId="0" applyFill="1" applyBorder="1">
      <alignment vertical="center"/>
    </xf>
    <xf numFmtId="0" fontId="0" fillId="0" borderId="19" xfId="0" applyBorder="1">
      <alignment vertical="center"/>
    </xf>
    <xf numFmtId="0" fontId="0" fillId="3" borderId="20" xfId="0" applyFill="1" applyBorder="1">
      <alignment vertical="center"/>
    </xf>
    <xf numFmtId="0" fontId="0" fillId="0" borderId="20" xfId="0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  <cellStyle name="Normal" xfId="52"/>
  </cellStyles>
  <tableStyles count="0" defaultTableStyle="TableStyleMedium9" defaultPivotStyle="PivotStyleLight16"/>
  <colors>
    <mruColors>
      <color rgb="007F9698"/>
      <color rgb="00009698"/>
      <color rgb="00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</row>
    <row r="2" spans="1:28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52" t="s">
        <v>9</v>
      </c>
      <c r="J2" s="152" t="s">
        <v>10</v>
      </c>
      <c r="K2" s="152" t="s">
        <v>11</v>
      </c>
      <c r="L2" s="152" t="s">
        <v>12</v>
      </c>
      <c r="M2" s="152" t="s">
        <v>13</v>
      </c>
      <c r="N2" s="152" t="s">
        <v>14</v>
      </c>
      <c r="O2" s="152" t="s">
        <v>15</v>
      </c>
      <c r="P2" s="152" t="s">
        <v>16</v>
      </c>
      <c r="Q2" s="152" t="s">
        <v>17</v>
      </c>
      <c r="R2" s="152" t="s">
        <v>18</v>
      </c>
      <c r="S2" s="152" t="s">
        <v>19</v>
      </c>
      <c r="T2" s="152" t="s">
        <v>20</v>
      </c>
      <c r="U2" s="152" t="s">
        <v>21</v>
      </c>
      <c r="V2" s="152" t="s">
        <v>22</v>
      </c>
      <c r="W2" s="152" t="s">
        <v>23</v>
      </c>
      <c r="X2" s="152" t="s">
        <v>24</v>
      </c>
      <c r="Y2" s="152" t="s">
        <v>25</v>
      </c>
      <c r="Z2" s="152" t="s">
        <v>26</v>
      </c>
      <c r="AA2" s="152" t="s">
        <v>27</v>
      </c>
      <c r="AB2" s="152" t="s">
        <v>28</v>
      </c>
    </row>
    <row r="3" spans="1:28">
      <c r="A3" s="152" t="s">
        <v>29</v>
      </c>
      <c r="B3" s="152" t="s">
        <v>30</v>
      </c>
      <c r="C3" s="152"/>
      <c r="D3" s="152"/>
      <c r="E3" s="152"/>
      <c r="F3" s="152"/>
      <c r="G3" s="152">
        <v>1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>
        <f>SUM(E3:AA3)</f>
        <v>1</v>
      </c>
    </row>
    <row r="4" spans="1:28">
      <c r="A4" s="152" t="s">
        <v>31</v>
      </c>
      <c r="B4" s="152" t="s">
        <v>32</v>
      </c>
      <c r="C4" s="152"/>
      <c r="D4" s="152"/>
      <c r="E4" s="152">
        <v>1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>
        <f t="shared" ref="AB4:AB67" si="0">SUM(E4:AA4)</f>
        <v>1</v>
      </c>
    </row>
    <row r="5" spans="1:28">
      <c r="A5" s="152" t="s">
        <v>33</v>
      </c>
      <c r="B5" s="152" t="s">
        <v>34</v>
      </c>
      <c r="C5" s="152"/>
      <c r="D5" s="152"/>
      <c r="E5" s="152">
        <v>1</v>
      </c>
      <c r="F5" s="152">
        <v>1</v>
      </c>
      <c r="G5" s="152">
        <v>1</v>
      </c>
      <c r="H5" s="152">
        <v>2</v>
      </c>
      <c r="I5" s="152">
        <v>2</v>
      </c>
      <c r="J5" s="152">
        <v>2</v>
      </c>
      <c r="K5" s="152">
        <v>2</v>
      </c>
      <c r="L5" s="152">
        <v>2</v>
      </c>
      <c r="M5" s="152">
        <v>2</v>
      </c>
      <c r="N5" s="152">
        <v>2</v>
      </c>
      <c r="O5" s="152">
        <v>2</v>
      </c>
      <c r="P5" s="152">
        <v>2</v>
      </c>
      <c r="Q5" s="152">
        <v>2</v>
      </c>
      <c r="R5" s="152">
        <v>2</v>
      </c>
      <c r="S5" s="152">
        <v>2</v>
      </c>
      <c r="T5" s="152">
        <v>2</v>
      </c>
      <c r="U5" s="152">
        <v>2</v>
      </c>
      <c r="V5" s="152">
        <v>2</v>
      </c>
      <c r="W5" s="152">
        <v>2</v>
      </c>
      <c r="X5" s="152">
        <v>2</v>
      </c>
      <c r="Y5" s="152">
        <v>2</v>
      </c>
      <c r="Z5" s="152">
        <v>2</v>
      </c>
      <c r="AA5" s="152">
        <v>1</v>
      </c>
      <c r="AB5" s="152">
        <f t="shared" si="0"/>
        <v>42</v>
      </c>
    </row>
    <row r="6" spans="1:28">
      <c r="A6" s="152" t="s">
        <v>35</v>
      </c>
      <c r="B6" s="152" t="s">
        <v>36</v>
      </c>
      <c r="C6" s="152"/>
      <c r="D6" s="152"/>
      <c r="E6" s="152">
        <v>1</v>
      </c>
      <c r="F6" s="152">
        <v>1</v>
      </c>
      <c r="G6" s="152">
        <v>1</v>
      </c>
      <c r="H6" s="152"/>
      <c r="I6" s="152">
        <v>1</v>
      </c>
      <c r="J6" s="152">
        <v>1</v>
      </c>
      <c r="K6" s="152">
        <v>1</v>
      </c>
      <c r="L6" s="152">
        <v>1</v>
      </c>
      <c r="M6" s="152">
        <v>1</v>
      </c>
      <c r="N6" s="152">
        <v>1</v>
      </c>
      <c r="O6" s="152">
        <v>1</v>
      </c>
      <c r="P6" s="152">
        <v>1</v>
      </c>
      <c r="Q6" s="152">
        <v>1</v>
      </c>
      <c r="R6" s="152">
        <v>1</v>
      </c>
      <c r="S6" s="152">
        <v>1</v>
      </c>
      <c r="T6" s="152">
        <v>1</v>
      </c>
      <c r="U6" s="152">
        <v>1</v>
      </c>
      <c r="V6" s="152">
        <v>1</v>
      </c>
      <c r="W6" s="152">
        <v>1</v>
      </c>
      <c r="X6" s="152">
        <v>1</v>
      </c>
      <c r="Y6" s="152">
        <v>1</v>
      </c>
      <c r="Z6" s="152">
        <v>1</v>
      </c>
      <c r="AA6" s="152"/>
      <c r="AB6" s="152">
        <f t="shared" si="0"/>
        <v>21</v>
      </c>
    </row>
    <row r="7" spans="1:28">
      <c r="A7" s="152" t="s">
        <v>37</v>
      </c>
      <c r="B7" s="152" t="s">
        <v>38</v>
      </c>
      <c r="C7" s="152"/>
      <c r="D7" s="152"/>
      <c r="E7" s="152">
        <v>1</v>
      </c>
      <c r="F7" s="152">
        <v>1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>
        <f t="shared" si="0"/>
        <v>2</v>
      </c>
    </row>
    <row r="8" spans="1:28">
      <c r="A8" s="152" t="s">
        <v>39</v>
      </c>
      <c r="B8" s="152" t="s">
        <v>40</v>
      </c>
      <c r="C8" s="152"/>
      <c r="D8" s="152"/>
      <c r="E8" s="152">
        <v>1</v>
      </c>
      <c r="F8" s="152"/>
      <c r="G8" s="152">
        <v>4</v>
      </c>
      <c r="H8" s="152">
        <v>2</v>
      </c>
      <c r="I8" s="152">
        <v>2</v>
      </c>
      <c r="J8" s="152">
        <v>2</v>
      </c>
      <c r="K8" s="152">
        <v>2</v>
      </c>
      <c r="L8" s="152">
        <v>2</v>
      </c>
      <c r="M8" s="152">
        <v>2</v>
      </c>
      <c r="N8" s="152">
        <v>2</v>
      </c>
      <c r="O8" s="152">
        <v>2</v>
      </c>
      <c r="P8" s="152">
        <v>2</v>
      </c>
      <c r="Q8" s="152">
        <v>2</v>
      </c>
      <c r="R8" s="152">
        <v>2</v>
      </c>
      <c r="S8" s="152">
        <v>2</v>
      </c>
      <c r="T8" s="152">
        <v>2</v>
      </c>
      <c r="U8" s="152">
        <v>2</v>
      </c>
      <c r="V8" s="152">
        <v>2</v>
      </c>
      <c r="W8" s="152">
        <v>2</v>
      </c>
      <c r="X8" s="152">
        <v>2</v>
      </c>
      <c r="Y8" s="152">
        <v>2</v>
      </c>
      <c r="Z8" s="152">
        <v>2</v>
      </c>
      <c r="AA8" s="152"/>
      <c r="AB8" s="152">
        <f t="shared" si="0"/>
        <v>43</v>
      </c>
    </row>
    <row r="9" spans="1:28">
      <c r="A9" s="152" t="s">
        <v>41</v>
      </c>
      <c r="B9" s="152" t="s">
        <v>42</v>
      </c>
      <c r="C9" s="152"/>
      <c r="D9" s="152"/>
      <c r="E9" s="152"/>
      <c r="F9" s="152">
        <v>1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>
        <f t="shared" si="0"/>
        <v>1</v>
      </c>
    </row>
    <row r="10" spans="1:28">
      <c r="A10" s="152" t="s">
        <v>43</v>
      </c>
      <c r="B10" s="152" t="s">
        <v>44</v>
      </c>
      <c r="C10" s="152"/>
      <c r="D10" s="152"/>
      <c r="E10" s="152"/>
      <c r="F10" s="152">
        <v>2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>
        <f t="shared" si="0"/>
        <v>2</v>
      </c>
    </row>
    <row r="11" spans="1:28">
      <c r="A11" s="152" t="s">
        <v>45</v>
      </c>
      <c r="B11" s="152" t="s">
        <v>46</v>
      </c>
      <c r="C11" s="152"/>
      <c r="D11" s="152"/>
      <c r="E11" s="152"/>
      <c r="F11" s="152">
        <v>2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>
        <f t="shared" si="0"/>
        <v>2</v>
      </c>
    </row>
    <row r="12" spans="1:28">
      <c r="A12" s="152" t="s">
        <v>47</v>
      </c>
      <c r="B12" s="152" t="s">
        <v>48</v>
      </c>
      <c r="C12" s="152"/>
      <c r="D12" s="152"/>
      <c r="E12" s="152"/>
      <c r="F12" s="152">
        <v>4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>
        <f t="shared" si="0"/>
        <v>4</v>
      </c>
    </row>
    <row r="13" spans="1:28">
      <c r="A13" s="152" t="s">
        <v>49</v>
      </c>
      <c r="B13" s="152" t="s">
        <v>50</v>
      </c>
      <c r="C13" s="152"/>
      <c r="D13" s="152"/>
      <c r="E13" s="152"/>
      <c r="F13" s="152">
        <v>1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>
        <f t="shared" si="0"/>
        <v>1</v>
      </c>
    </row>
    <row r="14" spans="1:28">
      <c r="A14" s="152" t="s">
        <v>51</v>
      </c>
      <c r="B14" s="152" t="s">
        <v>52</v>
      </c>
      <c r="C14" s="152"/>
      <c r="D14" s="152"/>
      <c r="E14" s="152"/>
      <c r="F14" s="152">
        <v>1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>
        <f t="shared" si="0"/>
        <v>1</v>
      </c>
    </row>
    <row r="15" spans="1:28">
      <c r="A15" s="152" t="s">
        <v>53</v>
      </c>
      <c r="B15" s="152" t="s">
        <v>54</v>
      </c>
      <c r="C15" s="152"/>
      <c r="D15" s="152"/>
      <c r="E15" s="152"/>
      <c r="F15" s="152">
        <v>1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>
        <f t="shared" si="0"/>
        <v>1</v>
      </c>
    </row>
    <row r="16" spans="1:28">
      <c r="A16" s="152" t="s">
        <v>55</v>
      </c>
      <c r="B16" s="152" t="s">
        <v>56</v>
      </c>
      <c r="C16" s="152"/>
      <c r="D16" s="152"/>
      <c r="E16" s="152"/>
      <c r="F16" s="152">
        <v>1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>
        <f t="shared" si="0"/>
        <v>1</v>
      </c>
    </row>
    <row r="17" spans="1:28">
      <c r="A17" s="152" t="s">
        <v>57</v>
      </c>
      <c r="B17" s="152" t="s">
        <v>58</v>
      </c>
      <c r="C17" s="152"/>
      <c r="D17" s="152"/>
      <c r="E17" s="152"/>
      <c r="F17" s="152">
        <v>2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>
        <f t="shared" si="0"/>
        <v>2</v>
      </c>
    </row>
    <row r="18" spans="1:28">
      <c r="A18" s="152" t="s">
        <v>59</v>
      </c>
      <c r="B18" s="152" t="s">
        <v>60</v>
      </c>
      <c r="C18" s="152"/>
      <c r="D18" s="152"/>
      <c r="E18" s="152"/>
      <c r="F18" s="152">
        <v>1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>
        <f t="shared" si="0"/>
        <v>1</v>
      </c>
    </row>
    <row r="19" spans="1:28">
      <c r="A19" s="152" t="s">
        <v>61</v>
      </c>
      <c r="B19" s="152" t="s">
        <v>62</v>
      </c>
      <c r="C19" s="152"/>
      <c r="D19" s="152"/>
      <c r="E19" s="152"/>
      <c r="F19" s="152">
        <v>1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>
        <f t="shared" si="0"/>
        <v>1</v>
      </c>
    </row>
    <row r="20" spans="1:28">
      <c r="A20" s="152" t="s">
        <v>63</v>
      </c>
      <c r="B20" s="152" t="s">
        <v>64</v>
      </c>
      <c r="C20" s="152"/>
      <c r="D20" s="152"/>
      <c r="E20" s="152"/>
      <c r="F20" s="152">
        <v>1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>
        <f t="shared" si="0"/>
        <v>1</v>
      </c>
    </row>
    <row r="21" spans="1:28">
      <c r="A21" s="152" t="s">
        <v>65</v>
      </c>
      <c r="B21" s="152" t="s">
        <v>66</v>
      </c>
      <c r="C21" s="152"/>
      <c r="D21" s="152"/>
      <c r="E21" s="152"/>
      <c r="F21" s="152">
        <v>7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>
        <f t="shared" si="0"/>
        <v>7</v>
      </c>
    </row>
    <row r="22" spans="1:28">
      <c r="A22" s="152" t="s">
        <v>67</v>
      </c>
      <c r="B22" s="152" t="s">
        <v>68</v>
      </c>
      <c r="C22" s="152"/>
      <c r="D22" s="152"/>
      <c r="E22" s="152"/>
      <c r="F22" s="152">
        <v>1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>
        <f t="shared" si="0"/>
        <v>1</v>
      </c>
    </row>
    <row r="23" spans="1:28">
      <c r="A23" s="152" t="s">
        <v>69</v>
      </c>
      <c r="B23" s="152" t="s">
        <v>70</v>
      </c>
      <c r="C23" s="152"/>
      <c r="D23" s="152"/>
      <c r="E23" s="152"/>
      <c r="F23" s="152">
        <v>6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>
        <f t="shared" si="0"/>
        <v>6</v>
      </c>
    </row>
    <row r="24" spans="1:28">
      <c r="A24" s="152" t="s">
        <v>71</v>
      </c>
      <c r="B24" s="152" t="s">
        <v>72</v>
      </c>
      <c r="C24" s="152"/>
      <c r="D24" s="152"/>
      <c r="E24" s="152"/>
      <c r="F24" s="152">
        <v>4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>
        <f t="shared" si="0"/>
        <v>4</v>
      </c>
    </row>
    <row r="25" spans="1:28">
      <c r="A25" s="152" t="s">
        <v>73</v>
      </c>
      <c r="B25" s="152" t="s">
        <v>74</v>
      </c>
      <c r="C25" s="152"/>
      <c r="D25" s="152"/>
      <c r="E25" s="152"/>
      <c r="F25" s="152">
        <v>1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>
        <f t="shared" si="0"/>
        <v>1</v>
      </c>
    </row>
    <row r="26" spans="1:28">
      <c r="A26" s="152" t="s">
        <v>75</v>
      </c>
      <c r="B26" s="152" t="s">
        <v>76</v>
      </c>
      <c r="C26" s="152"/>
      <c r="D26" s="152"/>
      <c r="E26" s="152"/>
      <c r="F26" s="152">
        <v>1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>
        <f t="shared" si="0"/>
        <v>1</v>
      </c>
    </row>
    <row r="27" spans="1:28">
      <c r="A27" s="152" t="s">
        <v>77</v>
      </c>
      <c r="B27" s="152" t="s">
        <v>78</v>
      </c>
      <c r="C27" s="152"/>
      <c r="D27" s="152"/>
      <c r="E27" s="152"/>
      <c r="F27" s="152">
        <v>1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>
        <f t="shared" si="0"/>
        <v>1</v>
      </c>
    </row>
    <row r="28" spans="1:28">
      <c r="A28" s="152" t="s">
        <v>79</v>
      </c>
      <c r="B28" s="152" t="s">
        <v>80</v>
      </c>
      <c r="C28" s="152"/>
      <c r="D28" s="152"/>
      <c r="E28" s="152"/>
      <c r="F28" s="152">
        <v>1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>
        <f t="shared" si="0"/>
        <v>1</v>
      </c>
    </row>
    <row r="29" spans="1:28">
      <c r="A29" s="152" t="s">
        <v>81</v>
      </c>
      <c r="B29" s="152" t="s">
        <v>82</v>
      </c>
      <c r="C29" s="152"/>
      <c r="D29" s="152"/>
      <c r="E29" s="152"/>
      <c r="F29" s="152">
        <v>1</v>
      </c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>
        <f t="shared" si="0"/>
        <v>1</v>
      </c>
    </row>
    <row r="30" spans="1:28">
      <c r="A30" s="152" t="s">
        <v>83</v>
      </c>
      <c r="B30" s="152" t="s">
        <v>84</v>
      </c>
      <c r="C30" s="152"/>
      <c r="D30" s="152"/>
      <c r="E30" s="152"/>
      <c r="F30" s="152">
        <v>1</v>
      </c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>
        <f t="shared" si="0"/>
        <v>1</v>
      </c>
    </row>
    <row r="31" spans="1:28">
      <c r="A31" s="152" t="s">
        <v>85</v>
      </c>
      <c r="B31" s="152" t="s">
        <v>86</v>
      </c>
      <c r="C31" s="152"/>
      <c r="D31" s="152"/>
      <c r="E31" s="152"/>
      <c r="F31" s="152">
        <v>1</v>
      </c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>
        <f t="shared" si="0"/>
        <v>1</v>
      </c>
    </row>
    <row r="32" spans="1:28">
      <c r="A32" s="152" t="s">
        <v>87</v>
      </c>
      <c r="B32" s="152" t="s">
        <v>88</v>
      </c>
      <c r="C32" s="152"/>
      <c r="D32" s="152"/>
      <c r="E32" s="152"/>
      <c r="F32" s="152"/>
      <c r="G32" s="152">
        <v>2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>
        <f t="shared" si="0"/>
        <v>2</v>
      </c>
    </row>
    <row r="33" spans="1:28">
      <c r="A33" s="152" t="s">
        <v>89</v>
      </c>
      <c r="B33" s="152" t="s">
        <v>90</v>
      </c>
      <c r="C33" s="152"/>
      <c r="D33" s="152"/>
      <c r="E33" s="152"/>
      <c r="F33" s="152"/>
      <c r="G33" s="152">
        <v>3</v>
      </c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>
        <f t="shared" si="0"/>
        <v>3</v>
      </c>
    </row>
    <row r="34" spans="1:28">
      <c r="A34" s="152" t="s">
        <v>91</v>
      </c>
      <c r="B34" s="152" t="s">
        <v>92</v>
      </c>
      <c r="C34" s="152"/>
      <c r="D34" s="152"/>
      <c r="E34" s="152"/>
      <c r="F34" s="152"/>
      <c r="G34" s="152">
        <v>1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>
        <f t="shared" si="0"/>
        <v>1</v>
      </c>
    </row>
    <row r="35" spans="1:28">
      <c r="A35" s="152" t="s">
        <v>93</v>
      </c>
      <c r="B35" s="152" t="s">
        <v>94</v>
      </c>
      <c r="C35" s="152"/>
      <c r="D35" s="152"/>
      <c r="E35" s="152"/>
      <c r="F35" s="152"/>
      <c r="G35" s="152">
        <v>1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>
        <f t="shared" si="0"/>
        <v>1</v>
      </c>
    </row>
    <row r="36" spans="1:28">
      <c r="A36" s="152" t="s">
        <v>95</v>
      </c>
      <c r="B36" s="152" t="s">
        <v>96</v>
      </c>
      <c r="C36" s="152"/>
      <c r="D36" s="152"/>
      <c r="E36" s="152"/>
      <c r="F36" s="152"/>
      <c r="G36" s="152">
        <v>1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>
        <f t="shared" si="0"/>
        <v>1</v>
      </c>
    </row>
    <row r="37" spans="1:28">
      <c r="A37" s="152" t="s">
        <v>97</v>
      </c>
      <c r="B37" s="152" t="s">
        <v>98</v>
      </c>
      <c r="C37" s="152"/>
      <c r="D37" s="152"/>
      <c r="E37" s="152"/>
      <c r="F37" s="152"/>
      <c r="G37" s="152">
        <v>1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>
        <f t="shared" si="0"/>
        <v>1</v>
      </c>
    </row>
    <row r="38" spans="1:28">
      <c r="A38" s="152" t="s">
        <v>99</v>
      </c>
      <c r="B38" s="152" t="s">
        <v>100</v>
      </c>
      <c r="C38" s="152"/>
      <c r="D38" s="152"/>
      <c r="E38" s="152"/>
      <c r="F38" s="152"/>
      <c r="G38" s="152">
        <v>1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>
        <f t="shared" si="0"/>
        <v>1</v>
      </c>
    </row>
    <row r="39" spans="1:28">
      <c r="A39" s="152" t="s">
        <v>101</v>
      </c>
      <c r="B39" s="152" t="s">
        <v>102</v>
      </c>
      <c r="C39" s="152"/>
      <c r="D39" s="152"/>
      <c r="E39" s="152"/>
      <c r="F39" s="152"/>
      <c r="G39" s="152">
        <v>1</v>
      </c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>
        <f t="shared" si="0"/>
        <v>1</v>
      </c>
    </row>
    <row r="40" spans="1:28">
      <c r="A40" s="152" t="s">
        <v>103</v>
      </c>
      <c r="B40" s="152" t="s">
        <v>104</v>
      </c>
      <c r="C40" s="152"/>
      <c r="D40" s="152"/>
      <c r="E40" s="152"/>
      <c r="F40" s="152"/>
      <c r="G40" s="152">
        <v>1</v>
      </c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>
        <f t="shared" si="0"/>
        <v>1</v>
      </c>
    </row>
    <row r="41" spans="1:28">
      <c r="A41" s="152" t="s">
        <v>105</v>
      </c>
      <c r="B41" s="152" t="s">
        <v>106</v>
      </c>
      <c r="C41" s="152"/>
      <c r="D41" s="152"/>
      <c r="E41" s="152"/>
      <c r="F41" s="152"/>
      <c r="G41" s="152">
        <v>1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>
        <f t="shared" si="0"/>
        <v>1</v>
      </c>
    </row>
    <row r="42" spans="1:28">
      <c r="A42" s="152" t="s">
        <v>107</v>
      </c>
      <c r="B42" s="152" t="s">
        <v>108</v>
      </c>
      <c r="C42" s="152"/>
      <c r="D42" s="152"/>
      <c r="E42" s="152"/>
      <c r="F42" s="152"/>
      <c r="G42" s="152">
        <v>1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>
        <f t="shared" si="0"/>
        <v>1</v>
      </c>
    </row>
    <row r="43" spans="1:28">
      <c r="A43" s="152" t="s">
        <v>109</v>
      </c>
      <c r="B43" s="152" t="s">
        <v>110</v>
      </c>
      <c r="C43" s="152"/>
      <c r="D43" s="152"/>
      <c r="E43" s="152"/>
      <c r="F43" s="152"/>
      <c r="G43" s="152">
        <v>1</v>
      </c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>
        <f t="shared" si="0"/>
        <v>1</v>
      </c>
    </row>
    <row r="44" spans="1:28">
      <c r="A44" s="152" t="s">
        <v>111</v>
      </c>
      <c r="B44" s="152" t="s">
        <v>112</v>
      </c>
      <c r="C44" s="152"/>
      <c r="D44" s="152"/>
      <c r="E44" s="152"/>
      <c r="F44" s="152"/>
      <c r="G44" s="152">
        <v>1</v>
      </c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>
        <f t="shared" si="0"/>
        <v>1</v>
      </c>
    </row>
    <row r="45" spans="1:28">
      <c r="A45" s="152" t="s">
        <v>113</v>
      </c>
      <c r="B45" s="152" t="s">
        <v>114</v>
      </c>
      <c r="C45" s="152"/>
      <c r="D45" s="152"/>
      <c r="E45" s="152"/>
      <c r="F45" s="152"/>
      <c r="G45" s="152">
        <v>6</v>
      </c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>
        <f t="shared" si="0"/>
        <v>6</v>
      </c>
    </row>
    <row r="46" spans="1:28">
      <c r="A46" s="152" t="s">
        <v>115</v>
      </c>
      <c r="B46" s="152" t="s">
        <v>116</v>
      </c>
      <c r="C46" s="152"/>
      <c r="D46" s="152"/>
      <c r="E46" s="152"/>
      <c r="F46" s="152"/>
      <c r="G46" s="152">
        <v>1</v>
      </c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>
        <f t="shared" si="0"/>
        <v>1</v>
      </c>
    </row>
    <row r="47" spans="1:28">
      <c r="A47" s="152" t="s">
        <v>117</v>
      </c>
      <c r="B47" s="154" t="s">
        <v>118</v>
      </c>
      <c r="C47" s="152"/>
      <c r="D47" s="152"/>
      <c r="E47" s="152"/>
      <c r="F47" s="152"/>
      <c r="G47" s="152">
        <v>1</v>
      </c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>
        <f t="shared" si="0"/>
        <v>1</v>
      </c>
    </row>
    <row r="48" spans="1:28">
      <c r="A48" s="152" t="s">
        <v>119</v>
      </c>
      <c r="B48" s="152" t="s">
        <v>120</v>
      </c>
      <c r="C48" s="152"/>
      <c r="D48" s="152"/>
      <c r="E48" s="152"/>
      <c r="F48" s="152"/>
      <c r="G48" s="152">
        <v>4</v>
      </c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>
        <f t="shared" si="0"/>
        <v>4</v>
      </c>
    </row>
    <row r="49" spans="1:28">
      <c r="A49" s="152" t="s">
        <v>121</v>
      </c>
      <c r="B49" s="152" t="s">
        <v>122</v>
      </c>
      <c r="C49" s="152"/>
      <c r="D49" s="152"/>
      <c r="E49" s="152"/>
      <c r="F49" s="152"/>
      <c r="G49" s="152">
        <v>1</v>
      </c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>
        <f t="shared" si="0"/>
        <v>1</v>
      </c>
    </row>
    <row r="50" spans="1:28">
      <c r="A50" s="152" t="s">
        <v>123</v>
      </c>
      <c r="B50" s="152" t="s">
        <v>124</v>
      </c>
      <c r="C50" s="152"/>
      <c r="D50" s="152"/>
      <c r="E50" s="152"/>
      <c r="F50" s="152"/>
      <c r="G50" s="152">
        <v>1</v>
      </c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>
        <f t="shared" si="0"/>
        <v>1</v>
      </c>
    </row>
    <row r="51" spans="1:28">
      <c r="A51" s="152" t="s">
        <v>125</v>
      </c>
      <c r="B51" s="152" t="s">
        <v>126</v>
      </c>
      <c r="C51" s="152"/>
      <c r="D51" s="152"/>
      <c r="E51" s="152"/>
      <c r="F51" s="152"/>
      <c r="G51" s="152">
        <v>1</v>
      </c>
      <c r="H51" s="152">
        <v>2</v>
      </c>
      <c r="I51" s="152">
        <v>2</v>
      </c>
      <c r="J51" s="152">
        <v>2</v>
      </c>
      <c r="K51" s="152">
        <v>2</v>
      </c>
      <c r="L51" s="152">
        <v>2</v>
      </c>
      <c r="M51" s="152">
        <v>2</v>
      </c>
      <c r="N51" s="152">
        <v>2</v>
      </c>
      <c r="O51" s="152">
        <v>2</v>
      </c>
      <c r="P51" s="152">
        <v>2</v>
      </c>
      <c r="Q51" s="152">
        <v>2</v>
      </c>
      <c r="R51" s="152">
        <v>2</v>
      </c>
      <c r="S51" s="152">
        <v>2</v>
      </c>
      <c r="T51" s="152">
        <v>2</v>
      </c>
      <c r="U51" s="152">
        <v>2</v>
      </c>
      <c r="V51" s="152">
        <v>2</v>
      </c>
      <c r="W51" s="152">
        <v>2</v>
      </c>
      <c r="X51" s="152">
        <v>2</v>
      </c>
      <c r="Y51" s="152">
        <v>2</v>
      </c>
      <c r="Z51" s="152">
        <v>2</v>
      </c>
      <c r="AA51" s="152">
        <v>2</v>
      </c>
      <c r="AB51" s="152">
        <f t="shared" si="0"/>
        <v>41</v>
      </c>
    </row>
    <row r="52" spans="1:28">
      <c r="A52" s="152" t="s">
        <v>127</v>
      </c>
      <c r="B52" s="152" t="s">
        <v>128</v>
      </c>
      <c r="C52" s="152"/>
      <c r="D52" s="152"/>
      <c r="E52" s="152"/>
      <c r="F52" s="152"/>
      <c r="G52" s="152">
        <v>1</v>
      </c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>
        <f t="shared" si="0"/>
        <v>1</v>
      </c>
    </row>
    <row r="53" spans="1:28">
      <c r="A53" s="152" t="s">
        <v>129</v>
      </c>
      <c r="B53" s="152" t="s">
        <v>130</v>
      </c>
      <c r="C53" s="152"/>
      <c r="D53" s="152"/>
      <c r="E53" s="152"/>
      <c r="F53" s="152"/>
      <c r="G53" s="152">
        <v>1</v>
      </c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>
        <f t="shared" si="0"/>
        <v>1</v>
      </c>
    </row>
    <row r="54" spans="1:28">
      <c r="A54" s="152" t="s">
        <v>131</v>
      </c>
      <c r="B54" s="152" t="s">
        <v>132</v>
      </c>
      <c r="C54" s="152"/>
      <c r="D54" s="152"/>
      <c r="E54" s="152"/>
      <c r="F54" s="152"/>
      <c r="G54" s="152">
        <v>1</v>
      </c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>
        <f t="shared" si="0"/>
        <v>1</v>
      </c>
    </row>
    <row r="55" spans="1:28">
      <c r="A55" s="152" t="s">
        <v>133</v>
      </c>
      <c r="B55" s="153" t="s">
        <v>134</v>
      </c>
      <c r="C55" s="153"/>
      <c r="D55" s="153"/>
      <c r="E55" s="153"/>
      <c r="F55" s="153"/>
      <c r="G55" s="153">
        <v>1</v>
      </c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2">
        <f t="shared" si="0"/>
        <v>1</v>
      </c>
    </row>
    <row r="56" spans="1:28">
      <c r="A56" s="157" t="s">
        <v>135</v>
      </c>
      <c r="B56" s="152" t="s">
        <v>136</v>
      </c>
      <c r="C56" s="152"/>
      <c r="D56" s="152"/>
      <c r="E56" s="152"/>
      <c r="F56" s="152"/>
      <c r="G56" s="152">
        <v>2</v>
      </c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>
        <f t="shared" si="0"/>
        <v>2</v>
      </c>
    </row>
    <row r="57" spans="1:28">
      <c r="A57" s="157" t="s">
        <v>137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>
        <f t="shared" si="0"/>
        <v>0</v>
      </c>
    </row>
    <row r="58" spans="1:28">
      <c r="A58" s="157" t="s">
        <v>138</v>
      </c>
      <c r="B58" s="152" t="s">
        <v>139</v>
      </c>
      <c r="C58" s="152"/>
      <c r="D58" s="152"/>
      <c r="E58" s="152"/>
      <c r="F58" s="152"/>
      <c r="G58" s="152">
        <v>1</v>
      </c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>
        <f t="shared" si="0"/>
        <v>1</v>
      </c>
    </row>
    <row r="59" spans="1:28">
      <c r="A59" s="157" t="s">
        <v>140</v>
      </c>
      <c r="B59" s="152" t="s">
        <v>141</v>
      </c>
      <c r="C59" s="152"/>
      <c r="D59" s="152"/>
      <c r="E59" s="152"/>
      <c r="F59" s="152"/>
      <c r="G59" s="152"/>
      <c r="H59" s="152">
        <v>1</v>
      </c>
      <c r="I59" s="152">
        <v>1</v>
      </c>
      <c r="J59" s="152">
        <v>1</v>
      </c>
      <c r="K59" s="152">
        <v>1</v>
      </c>
      <c r="L59" s="152">
        <v>1</v>
      </c>
      <c r="M59" s="152">
        <v>1</v>
      </c>
      <c r="N59" s="152">
        <v>1</v>
      </c>
      <c r="O59" s="152">
        <v>1</v>
      </c>
      <c r="P59" s="152">
        <v>1</v>
      </c>
      <c r="Q59" s="152">
        <v>1</v>
      </c>
      <c r="R59" s="152">
        <v>1</v>
      </c>
      <c r="S59" s="152">
        <v>1</v>
      </c>
      <c r="T59" s="152">
        <v>1</v>
      </c>
      <c r="U59" s="152">
        <v>1</v>
      </c>
      <c r="V59" s="152">
        <v>1</v>
      </c>
      <c r="W59" s="152">
        <v>1</v>
      </c>
      <c r="X59" s="152">
        <v>1</v>
      </c>
      <c r="Y59" s="152">
        <v>1</v>
      </c>
      <c r="Z59" s="152">
        <v>1</v>
      </c>
      <c r="AA59" s="152"/>
      <c r="AB59" s="152">
        <f t="shared" si="0"/>
        <v>19</v>
      </c>
    </row>
    <row r="60" spans="1:28">
      <c r="A60" s="157" t="s">
        <v>142</v>
      </c>
      <c r="B60" s="152" t="s">
        <v>143</v>
      </c>
      <c r="C60" s="152"/>
      <c r="D60" s="152"/>
      <c r="E60" s="152"/>
      <c r="F60" s="152"/>
      <c r="G60" s="152"/>
      <c r="H60" s="152">
        <v>1</v>
      </c>
      <c r="I60" s="152">
        <v>1</v>
      </c>
      <c r="J60" s="152">
        <v>1</v>
      </c>
      <c r="K60" s="152">
        <v>1</v>
      </c>
      <c r="L60" s="152">
        <v>1</v>
      </c>
      <c r="M60" s="152">
        <v>1</v>
      </c>
      <c r="N60" s="152">
        <v>1</v>
      </c>
      <c r="O60" s="152">
        <v>1</v>
      </c>
      <c r="P60" s="152">
        <v>1</v>
      </c>
      <c r="Q60" s="152">
        <v>1</v>
      </c>
      <c r="R60" s="152">
        <v>1</v>
      </c>
      <c r="S60" s="152">
        <v>1</v>
      </c>
      <c r="T60" s="152">
        <v>1</v>
      </c>
      <c r="U60" s="152">
        <v>1</v>
      </c>
      <c r="V60" s="152">
        <v>1</v>
      </c>
      <c r="W60" s="152">
        <v>1</v>
      </c>
      <c r="X60" s="152">
        <v>1</v>
      </c>
      <c r="Y60" s="152">
        <v>1</v>
      </c>
      <c r="Z60" s="152">
        <v>1</v>
      </c>
      <c r="AA60" s="152"/>
      <c r="AB60" s="152">
        <f t="shared" si="0"/>
        <v>19</v>
      </c>
    </row>
    <row r="61" spans="1:28">
      <c r="A61" s="157" t="s">
        <v>144</v>
      </c>
      <c r="B61" s="152" t="s">
        <v>145</v>
      </c>
      <c r="C61" s="152"/>
      <c r="D61" s="152"/>
      <c r="E61" s="152"/>
      <c r="F61" s="152"/>
      <c r="G61" s="152"/>
      <c r="H61" s="152">
        <v>4</v>
      </c>
      <c r="I61" s="152">
        <v>4</v>
      </c>
      <c r="J61" s="152">
        <v>4</v>
      </c>
      <c r="K61" s="152">
        <v>4</v>
      </c>
      <c r="L61" s="152">
        <v>4</v>
      </c>
      <c r="M61" s="152">
        <v>4</v>
      </c>
      <c r="N61" s="152">
        <v>4</v>
      </c>
      <c r="O61" s="152">
        <v>4</v>
      </c>
      <c r="P61" s="152">
        <v>4</v>
      </c>
      <c r="Q61" s="152">
        <v>4</v>
      </c>
      <c r="R61" s="152">
        <v>4</v>
      </c>
      <c r="S61" s="152">
        <v>4</v>
      </c>
      <c r="T61" s="152">
        <v>4</v>
      </c>
      <c r="U61" s="152">
        <v>4</v>
      </c>
      <c r="V61" s="152">
        <v>4</v>
      </c>
      <c r="W61" s="152">
        <v>4</v>
      </c>
      <c r="X61" s="152">
        <v>4</v>
      </c>
      <c r="Y61" s="152">
        <v>4</v>
      </c>
      <c r="Z61" s="152">
        <v>4</v>
      </c>
      <c r="AA61" s="152"/>
      <c r="AB61" s="152">
        <f t="shared" si="0"/>
        <v>76</v>
      </c>
    </row>
    <row r="62" spans="1:28">
      <c r="A62" s="157" t="s">
        <v>146</v>
      </c>
      <c r="B62" s="152" t="s">
        <v>147</v>
      </c>
      <c r="C62" s="152"/>
      <c r="D62" s="152"/>
      <c r="E62" s="152"/>
      <c r="F62" s="152"/>
      <c r="G62" s="152"/>
      <c r="H62" s="152">
        <v>3</v>
      </c>
      <c r="I62" s="152">
        <v>3</v>
      </c>
      <c r="J62" s="152">
        <v>3</v>
      </c>
      <c r="K62" s="152">
        <v>3</v>
      </c>
      <c r="L62" s="152">
        <v>3</v>
      </c>
      <c r="M62" s="152">
        <v>3</v>
      </c>
      <c r="N62" s="152">
        <v>3</v>
      </c>
      <c r="O62" s="152">
        <v>3</v>
      </c>
      <c r="P62" s="152">
        <v>3</v>
      </c>
      <c r="Q62" s="152">
        <v>3</v>
      </c>
      <c r="R62" s="152">
        <v>3</v>
      </c>
      <c r="S62" s="152">
        <v>3</v>
      </c>
      <c r="T62" s="152">
        <v>3</v>
      </c>
      <c r="U62" s="152">
        <v>3</v>
      </c>
      <c r="V62" s="152">
        <v>3</v>
      </c>
      <c r="W62" s="152">
        <v>3</v>
      </c>
      <c r="X62" s="152">
        <v>3</v>
      </c>
      <c r="Y62" s="152">
        <v>3</v>
      </c>
      <c r="Z62" s="152">
        <v>3</v>
      </c>
      <c r="AA62" s="152"/>
      <c r="AB62" s="152">
        <f t="shared" si="0"/>
        <v>57</v>
      </c>
    </row>
    <row r="63" spans="1:28">
      <c r="A63" s="157" t="s">
        <v>148</v>
      </c>
      <c r="B63" s="152" t="s">
        <v>149</v>
      </c>
      <c r="C63" s="152"/>
      <c r="D63" s="152"/>
      <c r="E63" s="152"/>
      <c r="F63" s="152"/>
      <c r="G63" s="152"/>
      <c r="H63" s="152">
        <v>6</v>
      </c>
      <c r="I63" s="152">
        <v>6</v>
      </c>
      <c r="J63" s="152">
        <v>6</v>
      </c>
      <c r="K63" s="152">
        <v>6</v>
      </c>
      <c r="L63" s="152">
        <v>6</v>
      </c>
      <c r="M63" s="152">
        <v>6</v>
      </c>
      <c r="N63" s="152">
        <v>6</v>
      </c>
      <c r="O63" s="152">
        <v>6</v>
      </c>
      <c r="P63" s="152">
        <v>6</v>
      </c>
      <c r="Q63" s="152">
        <v>6</v>
      </c>
      <c r="R63" s="152">
        <v>6</v>
      </c>
      <c r="S63" s="152">
        <v>6</v>
      </c>
      <c r="T63" s="152">
        <v>6</v>
      </c>
      <c r="U63" s="152">
        <v>6</v>
      </c>
      <c r="V63" s="152">
        <v>6</v>
      </c>
      <c r="W63" s="152">
        <v>6</v>
      </c>
      <c r="X63" s="152">
        <v>6</v>
      </c>
      <c r="Y63" s="152">
        <v>6</v>
      </c>
      <c r="Z63" s="152">
        <v>6</v>
      </c>
      <c r="AA63" s="152"/>
      <c r="AB63" s="152">
        <f t="shared" si="0"/>
        <v>114</v>
      </c>
    </row>
    <row r="64" spans="1:28">
      <c r="A64" s="157" t="s">
        <v>150</v>
      </c>
      <c r="B64" s="152" t="s">
        <v>151</v>
      </c>
      <c r="C64" s="152"/>
      <c r="D64" s="152"/>
      <c r="E64" s="152"/>
      <c r="F64" s="152"/>
      <c r="G64" s="152"/>
      <c r="H64" s="152">
        <v>6</v>
      </c>
      <c r="I64" s="152">
        <v>6</v>
      </c>
      <c r="J64" s="152">
        <v>6</v>
      </c>
      <c r="K64" s="152">
        <v>6</v>
      </c>
      <c r="L64" s="152">
        <v>6</v>
      </c>
      <c r="M64" s="152">
        <v>6</v>
      </c>
      <c r="N64" s="152">
        <v>6</v>
      </c>
      <c r="O64" s="152">
        <v>6</v>
      </c>
      <c r="P64" s="152">
        <v>6</v>
      </c>
      <c r="Q64" s="152">
        <v>6</v>
      </c>
      <c r="R64" s="152">
        <v>6</v>
      </c>
      <c r="S64" s="152">
        <v>6</v>
      </c>
      <c r="T64" s="152">
        <v>6</v>
      </c>
      <c r="U64" s="152">
        <v>6</v>
      </c>
      <c r="V64" s="152">
        <v>6</v>
      </c>
      <c r="W64" s="152">
        <v>6</v>
      </c>
      <c r="X64" s="152">
        <v>6</v>
      </c>
      <c r="Y64" s="152">
        <v>6</v>
      </c>
      <c r="Z64" s="152">
        <v>6</v>
      </c>
      <c r="AA64" s="152"/>
      <c r="AB64" s="152">
        <f t="shared" si="0"/>
        <v>114</v>
      </c>
    </row>
    <row r="65" spans="1:28">
      <c r="A65" s="157" t="s">
        <v>152</v>
      </c>
      <c r="B65" s="152" t="s">
        <v>153</v>
      </c>
      <c r="C65" s="152"/>
      <c r="D65" s="152"/>
      <c r="E65" s="152"/>
      <c r="F65" s="152"/>
      <c r="G65" s="152"/>
      <c r="H65" s="152">
        <v>3</v>
      </c>
      <c r="I65" s="152">
        <v>1</v>
      </c>
      <c r="J65" s="152">
        <v>1</v>
      </c>
      <c r="K65" s="152">
        <v>1</v>
      </c>
      <c r="L65" s="152">
        <v>2</v>
      </c>
      <c r="M65" s="152">
        <v>1</v>
      </c>
      <c r="N65" s="152">
        <v>2</v>
      </c>
      <c r="O65" s="152">
        <v>1</v>
      </c>
      <c r="P65" s="152">
        <v>1</v>
      </c>
      <c r="Q65" s="152">
        <v>1</v>
      </c>
      <c r="R65" s="152">
        <v>1</v>
      </c>
      <c r="S65" s="152">
        <v>1</v>
      </c>
      <c r="T65" s="152">
        <v>1</v>
      </c>
      <c r="U65" s="152">
        <v>1</v>
      </c>
      <c r="V65" s="152">
        <v>1</v>
      </c>
      <c r="W65" s="152">
        <v>1</v>
      </c>
      <c r="X65" s="152">
        <v>1</v>
      </c>
      <c r="Y65" s="152">
        <v>1</v>
      </c>
      <c r="Z65" s="152">
        <v>1</v>
      </c>
      <c r="AA65" s="152"/>
      <c r="AB65" s="152">
        <f t="shared" si="0"/>
        <v>23</v>
      </c>
    </row>
    <row r="66" spans="1:28">
      <c r="A66" s="157" t="s">
        <v>154</v>
      </c>
      <c r="B66" s="152" t="s">
        <v>155</v>
      </c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>
        <f t="shared" si="0"/>
        <v>0</v>
      </c>
    </row>
    <row r="67" spans="1:28">
      <c r="A67" s="157" t="s">
        <v>156</v>
      </c>
      <c r="B67" s="152" t="s">
        <v>157</v>
      </c>
      <c r="C67" s="152"/>
      <c r="D67" s="152"/>
      <c r="E67" s="152"/>
      <c r="F67" s="152"/>
      <c r="G67" s="152"/>
      <c r="H67" s="152">
        <v>1</v>
      </c>
      <c r="I67" s="152">
        <v>1</v>
      </c>
      <c r="J67" s="152">
        <v>1</v>
      </c>
      <c r="K67" s="152">
        <v>1</v>
      </c>
      <c r="L67" s="152">
        <v>1</v>
      </c>
      <c r="M67" s="152">
        <v>1</v>
      </c>
      <c r="N67" s="152">
        <v>1</v>
      </c>
      <c r="O67" s="152">
        <v>1</v>
      </c>
      <c r="P67" s="152">
        <v>1</v>
      </c>
      <c r="Q67" s="152">
        <v>1</v>
      </c>
      <c r="R67" s="152">
        <v>1</v>
      </c>
      <c r="S67" s="152">
        <v>1</v>
      </c>
      <c r="T67" s="152">
        <v>1</v>
      </c>
      <c r="U67" s="152">
        <v>1</v>
      </c>
      <c r="V67" s="152">
        <v>1</v>
      </c>
      <c r="W67" s="152">
        <v>1</v>
      </c>
      <c r="X67" s="152">
        <v>1</v>
      </c>
      <c r="Y67" s="152">
        <v>1</v>
      </c>
      <c r="Z67" s="152">
        <v>1</v>
      </c>
      <c r="AA67" s="152"/>
      <c r="AB67" s="152">
        <f t="shared" si="0"/>
        <v>19</v>
      </c>
    </row>
    <row r="68" spans="1:28">
      <c r="A68" s="157" t="s">
        <v>158</v>
      </c>
      <c r="B68" s="152" t="s">
        <v>159</v>
      </c>
      <c r="C68" s="152"/>
      <c r="D68" s="152"/>
      <c r="E68" s="152"/>
      <c r="F68" s="152"/>
      <c r="G68" s="152"/>
      <c r="H68" s="152">
        <v>2</v>
      </c>
      <c r="I68" s="152">
        <v>2</v>
      </c>
      <c r="J68" s="152">
        <v>2</v>
      </c>
      <c r="K68" s="152">
        <v>2</v>
      </c>
      <c r="L68" s="152">
        <v>2</v>
      </c>
      <c r="M68" s="152">
        <v>2</v>
      </c>
      <c r="N68" s="152">
        <v>2</v>
      </c>
      <c r="O68" s="152">
        <v>2</v>
      </c>
      <c r="P68" s="152">
        <v>2</v>
      </c>
      <c r="Q68" s="152">
        <v>2</v>
      </c>
      <c r="R68" s="152">
        <v>2</v>
      </c>
      <c r="S68" s="152">
        <v>2</v>
      </c>
      <c r="T68" s="152">
        <v>2</v>
      </c>
      <c r="U68" s="152">
        <v>2</v>
      </c>
      <c r="V68" s="152">
        <v>2</v>
      </c>
      <c r="W68" s="152">
        <v>2</v>
      </c>
      <c r="X68" s="152">
        <v>2</v>
      </c>
      <c r="Y68" s="152">
        <v>2</v>
      </c>
      <c r="Z68" s="152">
        <v>2</v>
      </c>
      <c r="AA68" s="152"/>
      <c r="AB68" s="152">
        <f t="shared" ref="AB68:AB91" si="1">SUM(E68:AA68)</f>
        <v>38</v>
      </c>
    </row>
    <row r="69" spans="1:28">
      <c r="A69" s="157" t="s">
        <v>160</v>
      </c>
      <c r="B69" s="152" t="s">
        <v>161</v>
      </c>
      <c r="C69" s="152"/>
      <c r="D69" s="152"/>
      <c r="E69" s="152"/>
      <c r="F69" s="152"/>
      <c r="G69" s="152"/>
      <c r="H69" s="152">
        <v>2</v>
      </c>
      <c r="I69" s="152">
        <v>1</v>
      </c>
      <c r="J69" s="152">
        <v>1</v>
      </c>
      <c r="K69" s="152">
        <v>1</v>
      </c>
      <c r="L69" s="152">
        <v>1</v>
      </c>
      <c r="M69" s="152">
        <v>1</v>
      </c>
      <c r="N69" s="152">
        <v>1</v>
      </c>
      <c r="O69" s="152">
        <v>1</v>
      </c>
      <c r="P69" s="152">
        <v>1</v>
      </c>
      <c r="Q69" s="152">
        <v>1</v>
      </c>
      <c r="R69" s="152">
        <v>1</v>
      </c>
      <c r="S69" s="152">
        <v>1</v>
      </c>
      <c r="T69" s="152">
        <v>1</v>
      </c>
      <c r="U69" s="152">
        <v>1</v>
      </c>
      <c r="V69" s="152">
        <v>1</v>
      </c>
      <c r="W69" s="152">
        <v>1</v>
      </c>
      <c r="X69" s="152">
        <v>1</v>
      </c>
      <c r="Y69" s="152">
        <v>1</v>
      </c>
      <c r="Z69" s="152">
        <v>1</v>
      </c>
      <c r="AA69" s="152"/>
      <c r="AB69" s="152">
        <f t="shared" si="1"/>
        <v>20</v>
      </c>
    </row>
    <row r="70" spans="1:28">
      <c r="A70" s="157" t="s">
        <v>162</v>
      </c>
      <c r="B70" s="152" t="s">
        <v>163</v>
      </c>
      <c r="C70" s="152"/>
      <c r="D70" s="152"/>
      <c r="E70" s="152"/>
      <c r="F70" s="152"/>
      <c r="G70" s="152"/>
      <c r="H70" s="152">
        <v>2</v>
      </c>
      <c r="I70" s="152">
        <v>2</v>
      </c>
      <c r="J70" s="152">
        <v>2</v>
      </c>
      <c r="K70" s="152">
        <v>2</v>
      </c>
      <c r="L70" s="152">
        <v>2</v>
      </c>
      <c r="M70" s="152">
        <v>2</v>
      </c>
      <c r="N70" s="152">
        <v>2</v>
      </c>
      <c r="O70" s="152">
        <v>2</v>
      </c>
      <c r="P70" s="152">
        <v>2</v>
      </c>
      <c r="Q70" s="152">
        <v>2</v>
      </c>
      <c r="R70" s="152">
        <v>2</v>
      </c>
      <c r="S70" s="152">
        <v>2</v>
      </c>
      <c r="T70" s="152">
        <v>2</v>
      </c>
      <c r="U70" s="152">
        <v>2</v>
      </c>
      <c r="V70" s="152">
        <v>2</v>
      </c>
      <c r="W70" s="152">
        <v>2</v>
      </c>
      <c r="X70" s="152">
        <v>2</v>
      </c>
      <c r="Y70" s="152">
        <v>2</v>
      </c>
      <c r="Z70" s="152">
        <v>2</v>
      </c>
      <c r="AA70" s="152"/>
      <c r="AB70" s="152">
        <f t="shared" si="1"/>
        <v>38</v>
      </c>
    </row>
    <row r="71" spans="1:28">
      <c r="A71" s="157" t="s">
        <v>164</v>
      </c>
      <c r="B71" s="152" t="s">
        <v>165</v>
      </c>
      <c r="C71" s="152"/>
      <c r="D71" s="152"/>
      <c r="E71" s="152"/>
      <c r="F71" s="152"/>
      <c r="G71" s="152"/>
      <c r="H71" s="152">
        <v>1</v>
      </c>
      <c r="I71" s="152">
        <v>1</v>
      </c>
      <c r="J71" s="152">
        <v>1</v>
      </c>
      <c r="K71" s="152">
        <v>1</v>
      </c>
      <c r="L71" s="152">
        <v>1</v>
      </c>
      <c r="M71" s="152">
        <v>1</v>
      </c>
      <c r="N71" s="152">
        <v>1</v>
      </c>
      <c r="O71" s="152">
        <v>1</v>
      </c>
      <c r="P71" s="152">
        <v>1</v>
      </c>
      <c r="Q71" s="152">
        <v>1</v>
      </c>
      <c r="R71" s="152">
        <v>1</v>
      </c>
      <c r="S71" s="152">
        <v>1</v>
      </c>
      <c r="T71" s="152">
        <v>1</v>
      </c>
      <c r="U71" s="152">
        <v>1</v>
      </c>
      <c r="V71" s="152">
        <v>1</v>
      </c>
      <c r="W71" s="152">
        <v>1</v>
      </c>
      <c r="X71" s="152">
        <v>1</v>
      </c>
      <c r="Y71" s="152">
        <v>1</v>
      </c>
      <c r="Z71" s="152">
        <v>1</v>
      </c>
      <c r="AA71" s="152"/>
      <c r="AB71" s="152">
        <f t="shared" si="1"/>
        <v>19</v>
      </c>
    </row>
    <row r="72" spans="1:28">
      <c r="A72" s="157" t="s">
        <v>166</v>
      </c>
      <c r="B72" s="152" t="s">
        <v>167</v>
      </c>
      <c r="C72" s="152"/>
      <c r="D72" s="152"/>
      <c r="E72" s="152"/>
      <c r="F72" s="152"/>
      <c r="G72" s="152"/>
      <c r="H72" s="152">
        <v>1</v>
      </c>
      <c r="I72" s="152">
        <v>1</v>
      </c>
      <c r="J72" s="152">
        <v>1</v>
      </c>
      <c r="K72" s="152">
        <v>1</v>
      </c>
      <c r="L72" s="152">
        <v>1</v>
      </c>
      <c r="M72" s="152">
        <v>1</v>
      </c>
      <c r="N72" s="152">
        <v>1</v>
      </c>
      <c r="O72" s="152">
        <v>1</v>
      </c>
      <c r="P72" s="152">
        <v>1</v>
      </c>
      <c r="Q72" s="152">
        <v>1</v>
      </c>
      <c r="R72" s="152">
        <v>1</v>
      </c>
      <c r="S72" s="152">
        <v>1</v>
      </c>
      <c r="T72" s="152">
        <v>1</v>
      </c>
      <c r="U72" s="152">
        <v>1</v>
      </c>
      <c r="V72" s="152">
        <v>1</v>
      </c>
      <c r="W72" s="152">
        <v>1</v>
      </c>
      <c r="X72" s="152">
        <v>1</v>
      </c>
      <c r="Y72" s="152">
        <v>1</v>
      </c>
      <c r="Z72" s="152">
        <v>1</v>
      </c>
      <c r="AA72" s="152"/>
      <c r="AB72" s="152">
        <f t="shared" si="1"/>
        <v>19</v>
      </c>
    </row>
    <row r="73" spans="1:28">
      <c r="A73" s="157" t="s">
        <v>168</v>
      </c>
      <c r="B73" s="152" t="s">
        <v>169</v>
      </c>
      <c r="C73" s="152"/>
      <c r="D73" s="152"/>
      <c r="E73" s="152"/>
      <c r="F73" s="152"/>
      <c r="G73" s="152"/>
      <c r="H73" s="152">
        <v>2</v>
      </c>
      <c r="I73" s="152">
        <v>2</v>
      </c>
      <c r="J73" s="152">
        <v>2</v>
      </c>
      <c r="K73" s="152">
        <v>2</v>
      </c>
      <c r="L73" s="152">
        <v>2</v>
      </c>
      <c r="M73" s="152">
        <v>2</v>
      </c>
      <c r="N73" s="152">
        <v>2</v>
      </c>
      <c r="O73" s="152">
        <v>2</v>
      </c>
      <c r="P73" s="152">
        <v>2</v>
      </c>
      <c r="Q73" s="152">
        <v>2</v>
      </c>
      <c r="R73" s="152">
        <v>2</v>
      </c>
      <c r="S73" s="152">
        <v>2</v>
      </c>
      <c r="T73" s="152">
        <v>2</v>
      </c>
      <c r="U73" s="152">
        <v>2</v>
      </c>
      <c r="V73" s="152">
        <v>2</v>
      </c>
      <c r="W73" s="152">
        <v>2</v>
      </c>
      <c r="X73" s="152">
        <v>2</v>
      </c>
      <c r="Y73" s="152">
        <v>2</v>
      </c>
      <c r="Z73" s="152">
        <v>2</v>
      </c>
      <c r="AA73" s="152"/>
      <c r="AB73" s="152">
        <f t="shared" si="1"/>
        <v>38</v>
      </c>
    </row>
    <row r="74" spans="1:28">
      <c r="A74" s="157" t="s">
        <v>170</v>
      </c>
      <c r="B74" s="152" t="s">
        <v>171</v>
      </c>
      <c r="C74" s="152"/>
      <c r="D74" s="152"/>
      <c r="E74" s="152"/>
      <c r="F74" s="152"/>
      <c r="G74" s="152"/>
      <c r="H74" s="152">
        <v>1</v>
      </c>
      <c r="I74" s="152">
        <v>1</v>
      </c>
      <c r="J74" s="152">
        <v>1</v>
      </c>
      <c r="K74" s="152">
        <v>1</v>
      </c>
      <c r="L74" s="152">
        <v>1</v>
      </c>
      <c r="M74" s="152">
        <v>1</v>
      </c>
      <c r="N74" s="152">
        <v>1</v>
      </c>
      <c r="O74" s="152">
        <v>1</v>
      </c>
      <c r="P74" s="152">
        <v>1</v>
      </c>
      <c r="Q74" s="152">
        <v>1</v>
      </c>
      <c r="R74" s="152">
        <v>1</v>
      </c>
      <c r="S74" s="152">
        <v>1</v>
      </c>
      <c r="T74" s="152">
        <v>1</v>
      </c>
      <c r="U74" s="152">
        <v>1</v>
      </c>
      <c r="V74" s="152">
        <v>1</v>
      </c>
      <c r="W74" s="152">
        <v>1</v>
      </c>
      <c r="X74" s="152">
        <v>1</v>
      </c>
      <c r="Y74" s="152">
        <v>1</v>
      </c>
      <c r="Z74" s="152">
        <v>1</v>
      </c>
      <c r="AA74" s="152"/>
      <c r="AB74" s="152">
        <f t="shared" si="1"/>
        <v>19</v>
      </c>
    </row>
    <row r="75" spans="1:28">
      <c r="A75" s="152" t="s">
        <v>172</v>
      </c>
      <c r="B75" s="152" t="s">
        <v>173</v>
      </c>
      <c r="C75" s="152"/>
      <c r="D75" s="152"/>
      <c r="E75" s="152"/>
      <c r="F75" s="152"/>
      <c r="G75" s="152"/>
      <c r="H75" s="152">
        <v>1</v>
      </c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>
        <f t="shared" si="1"/>
        <v>1</v>
      </c>
    </row>
    <row r="76" spans="1:28">
      <c r="A76" s="152" t="s">
        <v>174</v>
      </c>
      <c r="B76" s="152" t="s">
        <v>175</v>
      </c>
      <c r="C76" s="152"/>
      <c r="D76" s="152"/>
      <c r="E76" s="152"/>
      <c r="F76" s="152"/>
      <c r="G76" s="152"/>
      <c r="H76" s="152">
        <v>1</v>
      </c>
      <c r="I76" s="152">
        <v>1</v>
      </c>
      <c r="J76" s="152">
        <v>1</v>
      </c>
      <c r="K76" s="152">
        <v>1</v>
      </c>
      <c r="L76" s="152">
        <v>1</v>
      </c>
      <c r="M76" s="152">
        <v>1</v>
      </c>
      <c r="N76" s="152">
        <v>1</v>
      </c>
      <c r="O76" s="152">
        <v>1</v>
      </c>
      <c r="P76" s="152">
        <v>1</v>
      </c>
      <c r="Q76" s="152">
        <v>1</v>
      </c>
      <c r="R76" s="152">
        <v>1</v>
      </c>
      <c r="S76" s="152">
        <v>1</v>
      </c>
      <c r="T76" s="152">
        <v>1</v>
      </c>
      <c r="U76" s="152">
        <v>1</v>
      </c>
      <c r="V76" s="152">
        <v>1</v>
      </c>
      <c r="W76" s="152">
        <v>1</v>
      </c>
      <c r="X76" s="152">
        <v>1</v>
      </c>
      <c r="Y76" s="152">
        <v>1</v>
      </c>
      <c r="Z76" s="152">
        <v>1</v>
      </c>
      <c r="AA76" s="152"/>
      <c r="AB76" s="152">
        <f t="shared" si="1"/>
        <v>19</v>
      </c>
    </row>
    <row r="77" spans="1:28">
      <c r="A77" s="152" t="s">
        <v>176</v>
      </c>
      <c r="B77" s="152" t="s">
        <v>177</v>
      </c>
      <c r="C77" s="152"/>
      <c r="D77" s="152"/>
      <c r="E77" s="152"/>
      <c r="F77" s="152"/>
      <c r="G77" s="152"/>
      <c r="H77" s="152">
        <v>1</v>
      </c>
      <c r="I77" s="152">
        <v>1</v>
      </c>
      <c r="J77" s="152">
        <v>1</v>
      </c>
      <c r="K77" s="152">
        <v>1</v>
      </c>
      <c r="L77" s="152">
        <v>1</v>
      </c>
      <c r="M77" s="152">
        <v>1</v>
      </c>
      <c r="N77" s="152">
        <v>1</v>
      </c>
      <c r="O77" s="152">
        <v>1</v>
      </c>
      <c r="P77" s="152">
        <v>1</v>
      </c>
      <c r="Q77" s="152">
        <v>1</v>
      </c>
      <c r="R77" s="152">
        <v>1</v>
      </c>
      <c r="S77" s="152">
        <v>1</v>
      </c>
      <c r="T77" s="152">
        <v>1</v>
      </c>
      <c r="U77" s="152">
        <v>1</v>
      </c>
      <c r="V77" s="152">
        <v>1</v>
      </c>
      <c r="W77" s="152">
        <v>1</v>
      </c>
      <c r="X77" s="152">
        <v>1</v>
      </c>
      <c r="Y77" s="152">
        <v>1</v>
      </c>
      <c r="Z77" s="152">
        <v>1</v>
      </c>
      <c r="AA77" s="152"/>
      <c r="AB77" s="152">
        <f t="shared" si="1"/>
        <v>19</v>
      </c>
    </row>
    <row r="78" spans="1:28">
      <c r="A78" s="152" t="s">
        <v>178</v>
      </c>
      <c r="B78" s="152" t="s">
        <v>179</v>
      </c>
      <c r="C78" s="152"/>
      <c r="D78" s="152"/>
      <c r="E78" s="152"/>
      <c r="F78" s="152"/>
      <c r="G78" s="152"/>
      <c r="H78" s="152">
        <v>1</v>
      </c>
      <c r="I78" s="152">
        <v>1</v>
      </c>
      <c r="J78" s="152">
        <v>1</v>
      </c>
      <c r="K78" s="152">
        <v>1</v>
      </c>
      <c r="L78" s="152">
        <v>1</v>
      </c>
      <c r="M78" s="152">
        <v>1</v>
      </c>
      <c r="N78" s="152">
        <v>1</v>
      </c>
      <c r="O78" s="152">
        <v>1</v>
      </c>
      <c r="P78" s="152">
        <v>1</v>
      </c>
      <c r="Q78" s="152">
        <v>1</v>
      </c>
      <c r="R78" s="152">
        <v>1</v>
      </c>
      <c r="S78" s="152">
        <v>1</v>
      </c>
      <c r="T78" s="152">
        <v>1</v>
      </c>
      <c r="U78" s="152">
        <v>1</v>
      </c>
      <c r="V78" s="152">
        <v>1</v>
      </c>
      <c r="W78" s="152">
        <v>1</v>
      </c>
      <c r="X78" s="152">
        <v>1</v>
      </c>
      <c r="Y78" s="152">
        <v>1</v>
      </c>
      <c r="Z78" s="152">
        <v>1</v>
      </c>
      <c r="AA78" s="152"/>
      <c r="AB78" s="152">
        <f t="shared" si="1"/>
        <v>19</v>
      </c>
    </row>
    <row r="79" spans="1:28">
      <c r="A79" s="152" t="s">
        <v>180</v>
      </c>
      <c r="B79" s="152" t="s">
        <v>181</v>
      </c>
      <c r="C79" s="152"/>
      <c r="D79" s="152"/>
      <c r="E79" s="152"/>
      <c r="F79" s="152"/>
      <c r="G79" s="152"/>
      <c r="H79" s="152">
        <v>1</v>
      </c>
      <c r="I79" s="152">
        <v>1</v>
      </c>
      <c r="J79" s="152">
        <v>1</v>
      </c>
      <c r="K79" s="152">
        <v>1</v>
      </c>
      <c r="L79" s="152">
        <v>1</v>
      </c>
      <c r="M79" s="152">
        <v>1</v>
      </c>
      <c r="N79" s="152">
        <v>1</v>
      </c>
      <c r="O79" s="152">
        <v>1</v>
      </c>
      <c r="P79" s="152">
        <v>1</v>
      </c>
      <c r="Q79" s="152">
        <v>1</v>
      </c>
      <c r="R79" s="152">
        <v>1</v>
      </c>
      <c r="S79" s="152">
        <v>1</v>
      </c>
      <c r="T79" s="152">
        <v>1</v>
      </c>
      <c r="U79" s="152">
        <v>1</v>
      </c>
      <c r="V79" s="152">
        <v>1</v>
      </c>
      <c r="W79" s="152">
        <v>1</v>
      </c>
      <c r="X79" s="152">
        <v>1</v>
      </c>
      <c r="Y79" s="152">
        <v>1</v>
      </c>
      <c r="Z79" s="152">
        <v>1</v>
      </c>
      <c r="AA79" s="152"/>
      <c r="AB79" s="152">
        <f t="shared" si="1"/>
        <v>19</v>
      </c>
    </row>
    <row r="80" spans="1:28">
      <c r="A80" s="152" t="s">
        <v>182</v>
      </c>
      <c r="B80" s="152" t="s">
        <v>183</v>
      </c>
      <c r="C80" s="152"/>
      <c r="D80" s="152"/>
      <c r="E80" s="152"/>
      <c r="F80" s="152"/>
      <c r="G80" s="152"/>
      <c r="H80" s="152">
        <v>1</v>
      </c>
      <c r="I80" s="152">
        <v>1</v>
      </c>
      <c r="J80" s="152">
        <v>1</v>
      </c>
      <c r="K80" s="152">
        <v>1</v>
      </c>
      <c r="L80" s="152">
        <v>1</v>
      </c>
      <c r="M80" s="152">
        <v>1</v>
      </c>
      <c r="N80" s="152">
        <v>1</v>
      </c>
      <c r="O80" s="152">
        <v>1</v>
      </c>
      <c r="P80" s="152">
        <v>1</v>
      </c>
      <c r="Q80" s="152">
        <v>1</v>
      </c>
      <c r="R80" s="152">
        <v>1</v>
      </c>
      <c r="S80" s="152">
        <v>1</v>
      </c>
      <c r="T80" s="152">
        <v>1</v>
      </c>
      <c r="U80" s="152">
        <v>1</v>
      </c>
      <c r="V80" s="152">
        <v>1</v>
      </c>
      <c r="W80" s="152">
        <v>1</v>
      </c>
      <c r="X80" s="152">
        <v>1</v>
      </c>
      <c r="Y80" s="152">
        <v>1</v>
      </c>
      <c r="Z80" s="152">
        <v>1</v>
      </c>
      <c r="AA80" s="152"/>
      <c r="AB80" s="152">
        <f t="shared" si="1"/>
        <v>19</v>
      </c>
    </row>
    <row r="81" spans="1:28">
      <c r="A81" s="152" t="s">
        <v>184</v>
      </c>
      <c r="B81" s="152" t="s">
        <v>185</v>
      </c>
      <c r="C81" s="152"/>
      <c r="D81" s="152"/>
      <c r="E81" s="152"/>
      <c r="F81" s="152"/>
      <c r="G81" s="152"/>
      <c r="H81" s="152"/>
      <c r="I81" s="152">
        <v>2</v>
      </c>
      <c r="J81" s="152">
        <v>2</v>
      </c>
      <c r="K81" s="152">
        <v>2</v>
      </c>
      <c r="L81" s="152">
        <v>1</v>
      </c>
      <c r="M81" s="152">
        <v>2</v>
      </c>
      <c r="N81" s="152">
        <v>1</v>
      </c>
      <c r="O81" s="152">
        <v>2</v>
      </c>
      <c r="P81" s="152">
        <v>2</v>
      </c>
      <c r="Q81" s="152">
        <v>2</v>
      </c>
      <c r="R81" s="152">
        <v>2</v>
      </c>
      <c r="S81" s="152">
        <v>2</v>
      </c>
      <c r="T81" s="152">
        <v>2</v>
      </c>
      <c r="U81" s="152">
        <v>2</v>
      </c>
      <c r="V81" s="152">
        <v>2</v>
      </c>
      <c r="W81" s="152">
        <v>2</v>
      </c>
      <c r="X81" s="152">
        <v>2</v>
      </c>
      <c r="Y81" s="152">
        <v>2</v>
      </c>
      <c r="Z81" s="152">
        <v>2</v>
      </c>
      <c r="AA81" s="152"/>
      <c r="AB81" s="152">
        <f t="shared" si="1"/>
        <v>34</v>
      </c>
    </row>
    <row r="82" spans="1:28">
      <c r="A82" s="152" t="s">
        <v>186</v>
      </c>
      <c r="B82" s="152" t="s">
        <v>187</v>
      </c>
      <c r="C82" s="152"/>
      <c r="D82" s="152"/>
      <c r="E82" s="152"/>
      <c r="F82" s="152"/>
      <c r="G82" s="152"/>
      <c r="H82" s="152"/>
      <c r="I82" s="152">
        <v>1</v>
      </c>
      <c r="J82" s="152">
        <v>1</v>
      </c>
      <c r="K82" s="152">
        <v>1</v>
      </c>
      <c r="L82" s="152">
        <v>1</v>
      </c>
      <c r="M82" s="152">
        <v>1</v>
      </c>
      <c r="N82" s="152">
        <v>1</v>
      </c>
      <c r="O82" s="152">
        <v>1</v>
      </c>
      <c r="P82" s="152">
        <v>1</v>
      </c>
      <c r="Q82" s="152">
        <v>1</v>
      </c>
      <c r="R82" s="152">
        <v>1</v>
      </c>
      <c r="S82" s="152">
        <v>1</v>
      </c>
      <c r="T82" s="152">
        <v>1</v>
      </c>
      <c r="U82" s="152">
        <v>1</v>
      </c>
      <c r="V82" s="152">
        <v>1</v>
      </c>
      <c r="W82" s="152">
        <v>1</v>
      </c>
      <c r="X82" s="152">
        <v>1</v>
      </c>
      <c r="Y82" s="152">
        <v>1</v>
      </c>
      <c r="Z82" s="152">
        <v>1</v>
      </c>
      <c r="AA82" s="152"/>
      <c r="AB82" s="152">
        <f t="shared" si="1"/>
        <v>18</v>
      </c>
    </row>
    <row r="83" spans="1:28">
      <c r="A83" s="152" t="s">
        <v>188</v>
      </c>
      <c r="B83" s="152" t="s">
        <v>189</v>
      </c>
      <c r="C83" s="152"/>
      <c r="D83" s="152"/>
      <c r="E83" s="152"/>
      <c r="F83" s="152"/>
      <c r="G83" s="152">
        <v>1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>
        <f t="shared" si="1"/>
        <v>1</v>
      </c>
    </row>
    <row r="84" spans="1:28">
      <c r="A84" s="152" t="s">
        <v>190</v>
      </c>
      <c r="B84" s="152" t="s">
        <v>191</v>
      </c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>
        <v>2</v>
      </c>
      <c r="AB84" s="152">
        <f t="shared" si="1"/>
        <v>2</v>
      </c>
    </row>
    <row r="85" spans="1:28">
      <c r="A85" s="152" t="s">
        <v>192</v>
      </c>
      <c r="B85" s="152" t="s">
        <v>193</v>
      </c>
      <c r="C85" s="152"/>
      <c r="D85" s="152"/>
      <c r="E85" s="152"/>
      <c r="F85" s="152"/>
      <c r="G85" s="152">
        <v>1</v>
      </c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>
        <f t="shared" si="1"/>
        <v>1</v>
      </c>
    </row>
    <row r="86" spans="1:28">
      <c r="A86" s="152" t="s">
        <v>194</v>
      </c>
      <c r="B86" s="152" t="s">
        <v>195</v>
      </c>
      <c r="C86" s="152"/>
      <c r="D86" s="152"/>
      <c r="E86" s="152"/>
      <c r="F86" s="152">
        <v>1</v>
      </c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>
        <f t="shared" si="1"/>
        <v>1</v>
      </c>
    </row>
    <row r="87" spans="1:28">
      <c r="A87" s="152" t="s">
        <v>196</v>
      </c>
      <c r="B87" s="152" t="s">
        <v>155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>
        <f t="shared" si="1"/>
        <v>0</v>
      </c>
    </row>
    <row r="88" spans="1:28">
      <c r="A88" s="152" t="s">
        <v>197</v>
      </c>
      <c r="B88" s="152" t="s">
        <v>198</v>
      </c>
      <c r="C88" s="152"/>
      <c r="D88" s="152"/>
      <c r="E88" s="152"/>
      <c r="G88" s="152">
        <v>1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>
        <f t="shared" si="1"/>
        <v>1</v>
      </c>
    </row>
    <row r="89" spans="1:28">
      <c r="A89" s="152" t="s">
        <v>199</v>
      </c>
      <c r="B89" s="152" t="s">
        <v>200</v>
      </c>
      <c r="C89" s="152"/>
      <c r="D89" s="152"/>
      <c r="E89" s="152"/>
      <c r="F89" s="152">
        <v>21</v>
      </c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>
        <f t="shared" si="1"/>
        <v>21</v>
      </c>
    </row>
    <row r="90" spans="1:28">
      <c r="A90" s="152" t="s">
        <v>201</v>
      </c>
      <c r="B90" s="152" t="s">
        <v>202</v>
      </c>
      <c r="C90" s="152"/>
      <c r="D90" s="152"/>
      <c r="E90" s="152"/>
      <c r="F90" s="152">
        <v>3</v>
      </c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2"/>
      <c r="AB90" s="152">
        <f t="shared" si="1"/>
        <v>3</v>
      </c>
    </row>
    <row r="91" spans="1:28">
      <c r="A91" s="152" t="s">
        <v>203</v>
      </c>
      <c r="B91" s="152" t="s">
        <v>204</v>
      </c>
      <c r="C91" s="152"/>
      <c r="D91" s="152"/>
      <c r="E91" s="152">
        <v>1</v>
      </c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  <c r="AA91" s="152"/>
      <c r="AB91" s="152">
        <f t="shared" si="1"/>
        <v>1</v>
      </c>
    </row>
    <row r="92" spans="28:28">
      <c r="AB92" s="161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51" t="s">
        <v>205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</row>
    <row r="2" spans="1:29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52" t="s">
        <v>9</v>
      </c>
      <c r="J2" s="152" t="s">
        <v>10</v>
      </c>
      <c r="K2" s="152" t="s">
        <v>11</v>
      </c>
      <c r="L2" s="152" t="s">
        <v>12</v>
      </c>
      <c r="M2" s="152" t="s">
        <v>13</v>
      </c>
      <c r="N2" s="152" t="s">
        <v>14</v>
      </c>
      <c r="O2" s="152" t="s">
        <v>15</v>
      </c>
      <c r="P2" s="152" t="s">
        <v>16</v>
      </c>
      <c r="Q2" s="152" t="s">
        <v>17</v>
      </c>
      <c r="R2" s="152" t="s">
        <v>18</v>
      </c>
      <c r="S2" s="152" t="s">
        <v>19</v>
      </c>
      <c r="T2" s="152" t="s">
        <v>20</v>
      </c>
      <c r="U2" s="152" t="s">
        <v>21</v>
      </c>
      <c r="V2" s="152" t="s">
        <v>22</v>
      </c>
      <c r="W2" s="152" t="s">
        <v>23</v>
      </c>
      <c r="X2" s="152" t="s">
        <v>24</v>
      </c>
      <c r="Y2" s="152" t="s">
        <v>25</v>
      </c>
      <c r="Z2" s="152" t="s">
        <v>26</v>
      </c>
      <c r="AA2" s="152" t="s">
        <v>27</v>
      </c>
      <c r="AB2" s="152" t="s">
        <v>28</v>
      </c>
      <c r="AC2" s="157" t="s">
        <v>206</v>
      </c>
    </row>
    <row r="3" spans="1:29">
      <c r="A3" s="152" t="s">
        <v>29</v>
      </c>
      <c r="B3" s="152" t="s">
        <v>38</v>
      </c>
      <c r="C3" s="152"/>
      <c r="D3" s="152"/>
      <c r="E3" s="152">
        <v>2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>
        <f t="shared" ref="AB3:AB66" si="0">SUM(E3:AA3)</f>
        <v>2</v>
      </c>
      <c r="AC3" s="157">
        <f t="shared" ref="AC3:AC34" si="1">C3*D3*AB3/1000000</f>
        <v>0</v>
      </c>
    </row>
    <row r="4" spans="1:29">
      <c r="A4" s="152" t="s">
        <v>31</v>
      </c>
      <c r="B4" s="152" t="s">
        <v>207</v>
      </c>
      <c r="C4" s="152"/>
      <c r="D4" s="152"/>
      <c r="E4" s="152">
        <v>3</v>
      </c>
      <c r="F4" s="152">
        <v>1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>
        <f t="shared" si="0"/>
        <v>4</v>
      </c>
      <c r="AC4" s="157">
        <f t="shared" si="1"/>
        <v>0</v>
      </c>
    </row>
    <row r="5" spans="1:29">
      <c r="A5" s="152" t="s">
        <v>33</v>
      </c>
      <c r="B5" s="152" t="s">
        <v>124</v>
      </c>
      <c r="C5" s="152"/>
      <c r="D5" s="152"/>
      <c r="E5" s="152">
        <v>2</v>
      </c>
      <c r="F5" s="152">
        <v>3</v>
      </c>
      <c r="G5" s="152"/>
      <c r="H5" s="152">
        <v>3</v>
      </c>
      <c r="I5" s="152">
        <v>3</v>
      </c>
      <c r="J5" s="152">
        <v>3</v>
      </c>
      <c r="K5" s="152">
        <v>3</v>
      </c>
      <c r="L5" s="152">
        <v>3</v>
      </c>
      <c r="M5" s="152">
        <v>3</v>
      </c>
      <c r="N5" s="152">
        <v>3</v>
      </c>
      <c r="O5" s="152">
        <v>3</v>
      </c>
      <c r="P5" s="152">
        <v>3</v>
      </c>
      <c r="Q5" s="152">
        <v>3</v>
      </c>
      <c r="R5" s="152">
        <v>3</v>
      </c>
      <c r="S5" s="152">
        <v>3</v>
      </c>
      <c r="T5" s="152">
        <v>3</v>
      </c>
      <c r="U5" s="152">
        <v>3</v>
      </c>
      <c r="V5" s="152">
        <v>3</v>
      </c>
      <c r="W5" s="152">
        <v>3</v>
      </c>
      <c r="X5" s="152"/>
      <c r="Y5" s="152"/>
      <c r="Z5" s="152"/>
      <c r="AA5" s="152"/>
      <c r="AB5" s="152">
        <f t="shared" si="0"/>
        <v>53</v>
      </c>
      <c r="AC5" s="157">
        <f t="shared" si="1"/>
        <v>0</v>
      </c>
    </row>
    <row r="6" spans="1:29">
      <c r="A6" s="152" t="s">
        <v>35</v>
      </c>
      <c r="B6" s="152" t="s">
        <v>208</v>
      </c>
      <c r="C6" s="152"/>
      <c r="D6" s="152"/>
      <c r="E6" s="152">
        <v>3</v>
      </c>
      <c r="F6" s="152">
        <v>3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>
        <f t="shared" si="0"/>
        <v>6</v>
      </c>
      <c r="AC6" s="157">
        <f t="shared" si="1"/>
        <v>0</v>
      </c>
    </row>
    <row r="7" spans="1:29">
      <c r="A7" s="152" t="s">
        <v>37</v>
      </c>
      <c r="B7" s="152" t="s">
        <v>86</v>
      </c>
      <c r="C7" s="152"/>
      <c r="D7" s="152"/>
      <c r="E7" s="152"/>
      <c r="F7" s="152">
        <v>1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>
        <f t="shared" si="0"/>
        <v>1</v>
      </c>
      <c r="AC7" s="157">
        <f t="shared" si="1"/>
        <v>0</v>
      </c>
    </row>
    <row r="8" spans="1:29">
      <c r="A8" s="152" t="s">
        <v>39</v>
      </c>
      <c r="B8" s="152" t="s">
        <v>48</v>
      </c>
      <c r="C8" s="152"/>
      <c r="D8" s="152"/>
      <c r="E8" s="152"/>
      <c r="F8" s="152">
        <v>2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>
        <f t="shared" si="0"/>
        <v>2</v>
      </c>
      <c r="AC8" s="157">
        <f t="shared" si="1"/>
        <v>0</v>
      </c>
    </row>
    <row r="9" spans="1:29">
      <c r="A9" s="152" t="s">
        <v>41</v>
      </c>
      <c r="B9" s="152" t="s">
        <v>209</v>
      </c>
      <c r="C9" s="152"/>
      <c r="D9" s="152"/>
      <c r="E9" s="152"/>
      <c r="F9" s="152">
        <v>1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>
        <f t="shared" si="0"/>
        <v>1</v>
      </c>
      <c r="AC9" s="157">
        <f t="shared" si="1"/>
        <v>0</v>
      </c>
    </row>
    <row r="10" spans="1:29">
      <c r="A10" s="152" t="s">
        <v>43</v>
      </c>
      <c r="B10" s="152" t="s">
        <v>210</v>
      </c>
      <c r="C10" s="152"/>
      <c r="D10" s="152"/>
      <c r="E10" s="152"/>
      <c r="F10" s="152">
        <v>1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>
        <f t="shared" si="0"/>
        <v>1</v>
      </c>
      <c r="AC10" s="157">
        <f t="shared" si="1"/>
        <v>0</v>
      </c>
    </row>
    <row r="11" spans="1:29">
      <c r="A11" s="152" t="s">
        <v>45</v>
      </c>
      <c r="B11" s="152" t="s">
        <v>211</v>
      </c>
      <c r="C11" s="152"/>
      <c r="D11" s="152"/>
      <c r="E11" s="152"/>
      <c r="F11" s="152">
        <v>1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>
        <f t="shared" si="0"/>
        <v>1</v>
      </c>
      <c r="AC11" s="157">
        <f t="shared" si="1"/>
        <v>0</v>
      </c>
    </row>
    <row r="12" spans="1:29">
      <c r="A12" s="152" t="s">
        <v>47</v>
      </c>
      <c r="B12" s="152" t="s">
        <v>212</v>
      </c>
      <c r="C12" s="152"/>
      <c r="D12" s="152"/>
      <c r="E12" s="152"/>
      <c r="F12" s="152">
        <v>1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>
        <f t="shared" si="0"/>
        <v>1</v>
      </c>
      <c r="AC12" s="157">
        <f t="shared" si="1"/>
        <v>0</v>
      </c>
    </row>
    <row r="13" spans="1:29">
      <c r="A13" s="152" t="s">
        <v>49</v>
      </c>
      <c r="B13" s="152" t="s">
        <v>213</v>
      </c>
      <c r="C13" s="152"/>
      <c r="D13" s="152"/>
      <c r="E13" s="152"/>
      <c r="F13" s="152">
        <v>1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>
        <f t="shared" si="0"/>
        <v>1</v>
      </c>
      <c r="AC13" s="157">
        <f t="shared" si="1"/>
        <v>0</v>
      </c>
    </row>
    <row r="14" spans="1:29">
      <c r="A14" s="152" t="s">
        <v>51</v>
      </c>
      <c r="B14" s="152" t="s">
        <v>214</v>
      </c>
      <c r="C14" s="152"/>
      <c r="D14" s="152"/>
      <c r="E14" s="152"/>
      <c r="F14" s="152">
        <v>2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>
        <f t="shared" si="0"/>
        <v>2</v>
      </c>
      <c r="AC14" s="157">
        <f t="shared" si="1"/>
        <v>0</v>
      </c>
    </row>
    <row r="15" spans="1:29">
      <c r="A15" s="152" t="s">
        <v>53</v>
      </c>
      <c r="B15" s="152" t="s">
        <v>215</v>
      </c>
      <c r="C15" s="152"/>
      <c r="D15" s="152"/>
      <c r="E15" s="152"/>
      <c r="F15" s="152">
        <v>1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>
        <f t="shared" si="0"/>
        <v>1</v>
      </c>
      <c r="AC15" s="157">
        <f t="shared" si="1"/>
        <v>0</v>
      </c>
    </row>
    <row r="16" spans="1:29">
      <c r="A16" s="152" t="s">
        <v>55</v>
      </c>
      <c r="B16" s="152" t="s">
        <v>44</v>
      </c>
      <c r="C16" s="152"/>
      <c r="D16" s="152"/>
      <c r="E16" s="152"/>
      <c r="F16" s="152">
        <v>1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>
        <f t="shared" si="0"/>
        <v>1</v>
      </c>
      <c r="AC16" s="157">
        <f t="shared" si="1"/>
        <v>0</v>
      </c>
    </row>
    <row r="17" spans="1:29">
      <c r="A17" s="152" t="s">
        <v>57</v>
      </c>
      <c r="B17" s="152" t="s">
        <v>216</v>
      </c>
      <c r="C17" s="152"/>
      <c r="D17" s="152"/>
      <c r="E17" s="152"/>
      <c r="F17" s="152">
        <v>1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>
        <f t="shared" si="0"/>
        <v>1</v>
      </c>
      <c r="AC17" s="157">
        <f t="shared" si="1"/>
        <v>0</v>
      </c>
    </row>
    <row r="18" spans="1:29">
      <c r="A18" s="152" t="s">
        <v>59</v>
      </c>
      <c r="B18" s="152" t="s">
        <v>217</v>
      </c>
      <c r="C18" s="152"/>
      <c r="D18" s="152"/>
      <c r="E18" s="152"/>
      <c r="F18" s="152">
        <v>1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>
        <f t="shared" si="0"/>
        <v>1</v>
      </c>
      <c r="AC18" s="157">
        <f t="shared" si="1"/>
        <v>0</v>
      </c>
    </row>
    <row r="19" spans="1:29">
      <c r="A19" s="152" t="s">
        <v>61</v>
      </c>
      <c r="B19" s="152" t="s">
        <v>218</v>
      </c>
      <c r="C19" s="152"/>
      <c r="D19" s="152"/>
      <c r="E19" s="152"/>
      <c r="F19" s="152">
        <v>2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>
        <f t="shared" si="0"/>
        <v>2</v>
      </c>
      <c r="AC19" s="157">
        <f t="shared" si="1"/>
        <v>0</v>
      </c>
    </row>
    <row r="20" spans="1:29">
      <c r="A20" s="152" t="s">
        <v>63</v>
      </c>
      <c r="B20" s="152" t="s">
        <v>219</v>
      </c>
      <c r="C20" s="152"/>
      <c r="D20" s="152"/>
      <c r="E20" s="152"/>
      <c r="F20" s="152">
        <v>1</v>
      </c>
      <c r="G20" s="152">
        <v>1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>
        <f t="shared" si="0"/>
        <v>2</v>
      </c>
      <c r="AC20" s="157">
        <f t="shared" si="1"/>
        <v>0</v>
      </c>
    </row>
    <row r="21" spans="1:29">
      <c r="A21" s="152" t="s">
        <v>65</v>
      </c>
      <c r="B21" s="152" t="s">
        <v>220</v>
      </c>
      <c r="C21" s="152"/>
      <c r="D21" s="152"/>
      <c r="E21" s="152"/>
      <c r="F21" s="152">
        <v>2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>
        <f t="shared" si="0"/>
        <v>2</v>
      </c>
      <c r="AC21" s="157">
        <f t="shared" si="1"/>
        <v>0</v>
      </c>
    </row>
    <row r="22" spans="1:29">
      <c r="A22" s="152" t="s">
        <v>67</v>
      </c>
      <c r="B22" s="152" t="s">
        <v>204</v>
      </c>
      <c r="C22" s="152"/>
      <c r="D22" s="152"/>
      <c r="E22" s="152"/>
      <c r="F22" s="152">
        <v>2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>
        <f t="shared" si="0"/>
        <v>2</v>
      </c>
      <c r="AC22" s="157">
        <f t="shared" si="1"/>
        <v>0</v>
      </c>
    </row>
    <row r="23" spans="1:29">
      <c r="A23" s="152" t="s">
        <v>69</v>
      </c>
      <c r="B23" s="152" t="s">
        <v>221</v>
      </c>
      <c r="C23" s="152"/>
      <c r="D23" s="152"/>
      <c r="E23" s="152"/>
      <c r="F23" s="152">
        <v>3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>
        <f t="shared" si="0"/>
        <v>3</v>
      </c>
      <c r="AC23" s="157">
        <f t="shared" si="1"/>
        <v>0</v>
      </c>
    </row>
    <row r="24" spans="1:29">
      <c r="A24" s="152" t="s">
        <v>71</v>
      </c>
      <c r="B24" s="152" t="s">
        <v>222</v>
      </c>
      <c r="C24" s="152"/>
      <c r="D24" s="152"/>
      <c r="E24" s="152"/>
      <c r="F24" s="152">
        <v>2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>
        <f t="shared" si="0"/>
        <v>2</v>
      </c>
      <c r="AC24" s="157">
        <f t="shared" si="1"/>
        <v>0</v>
      </c>
    </row>
    <row r="25" spans="1:29">
      <c r="A25" s="152" t="s">
        <v>223</v>
      </c>
      <c r="B25" s="152" t="s">
        <v>224</v>
      </c>
      <c r="C25" s="152"/>
      <c r="D25" s="152"/>
      <c r="E25" s="152"/>
      <c r="F25" s="152">
        <v>2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>
        <f t="shared" si="0"/>
        <v>2</v>
      </c>
      <c r="AC25" s="157">
        <f t="shared" si="1"/>
        <v>0</v>
      </c>
    </row>
    <row r="26" spans="1:29">
      <c r="A26" s="152" t="s">
        <v>73</v>
      </c>
      <c r="B26" s="152" t="s">
        <v>225</v>
      </c>
      <c r="C26" s="152"/>
      <c r="D26" s="152"/>
      <c r="E26" s="152"/>
      <c r="F26" s="152">
        <v>1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>
        <f t="shared" si="0"/>
        <v>1</v>
      </c>
      <c r="AC26" s="157">
        <f t="shared" si="1"/>
        <v>0</v>
      </c>
    </row>
    <row r="27" spans="1:29">
      <c r="A27" s="152" t="s">
        <v>75</v>
      </c>
      <c r="B27" s="152" t="s">
        <v>226</v>
      </c>
      <c r="C27" s="152"/>
      <c r="D27" s="152"/>
      <c r="E27" s="152"/>
      <c r="F27" s="152">
        <v>1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>
        <f t="shared" si="0"/>
        <v>1</v>
      </c>
      <c r="AC27" s="157">
        <f t="shared" si="1"/>
        <v>0</v>
      </c>
    </row>
    <row r="28" spans="1:29">
      <c r="A28" s="152" t="s">
        <v>77</v>
      </c>
      <c r="B28" s="152" t="s">
        <v>110</v>
      </c>
      <c r="C28" s="152"/>
      <c r="D28" s="152"/>
      <c r="E28" s="152"/>
      <c r="F28" s="152"/>
      <c r="G28" s="152">
        <v>1</v>
      </c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>
        <f t="shared" si="0"/>
        <v>1</v>
      </c>
      <c r="AC28" s="157">
        <f t="shared" si="1"/>
        <v>0</v>
      </c>
    </row>
    <row r="29" spans="1:29">
      <c r="A29" s="152" t="s">
        <v>79</v>
      </c>
      <c r="B29" s="152" t="s">
        <v>90</v>
      </c>
      <c r="C29" s="152"/>
      <c r="D29" s="152"/>
      <c r="E29" s="152"/>
      <c r="F29" s="152"/>
      <c r="G29" s="152">
        <v>3</v>
      </c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>
        <f t="shared" si="0"/>
        <v>3</v>
      </c>
      <c r="AC29" s="157">
        <f t="shared" si="1"/>
        <v>0</v>
      </c>
    </row>
    <row r="30" spans="1:29">
      <c r="A30" s="152" t="s">
        <v>81</v>
      </c>
      <c r="B30" s="152" t="s">
        <v>88</v>
      </c>
      <c r="C30" s="152"/>
      <c r="D30" s="152"/>
      <c r="E30" s="152"/>
      <c r="F30" s="152"/>
      <c r="G30" s="152">
        <v>1</v>
      </c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>
        <f t="shared" si="0"/>
        <v>1</v>
      </c>
      <c r="AC30" s="157">
        <f t="shared" si="1"/>
        <v>0</v>
      </c>
    </row>
    <row r="31" spans="1:29">
      <c r="A31" s="152" t="s">
        <v>83</v>
      </c>
      <c r="B31" s="152" t="s">
        <v>122</v>
      </c>
      <c r="C31" s="152"/>
      <c r="D31" s="152"/>
      <c r="E31" s="152"/>
      <c r="F31" s="152"/>
      <c r="G31" s="152">
        <v>5</v>
      </c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>
        <f t="shared" si="0"/>
        <v>5</v>
      </c>
      <c r="AC31" s="157">
        <f t="shared" si="1"/>
        <v>0</v>
      </c>
    </row>
    <row r="32" spans="1:29">
      <c r="A32" s="152" t="s">
        <v>85</v>
      </c>
      <c r="B32" s="152" t="s">
        <v>227</v>
      </c>
      <c r="C32" s="152"/>
      <c r="D32" s="152"/>
      <c r="E32" s="152"/>
      <c r="F32" s="152"/>
      <c r="G32" s="152">
        <v>1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>
        <f t="shared" si="0"/>
        <v>1</v>
      </c>
      <c r="AC32" s="157">
        <f t="shared" si="1"/>
        <v>0</v>
      </c>
    </row>
    <row r="33" spans="1:29">
      <c r="A33" s="152" t="s">
        <v>87</v>
      </c>
      <c r="B33" s="152" t="s">
        <v>228</v>
      </c>
      <c r="C33" s="152"/>
      <c r="D33" s="152"/>
      <c r="E33" s="152"/>
      <c r="F33" s="152"/>
      <c r="G33" s="152">
        <v>1</v>
      </c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>
        <f t="shared" si="0"/>
        <v>1</v>
      </c>
      <c r="AC33" s="157">
        <f t="shared" si="1"/>
        <v>0</v>
      </c>
    </row>
    <row r="34" spans="1:29">
      <c r="A34" s="152" t="s">
        <v>89</v>
      </c>
      <c r="B34" s="152" t="s">
        <v>229</v>
      </c>
      <c r="C34" s="152"/>
      <c r="D34" s="152"/>
      <c r="E34" s="152"/>
      <c r="F34" s="152"/>
      <c r="G34" s="152">
        <v>1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>
        <f t="shared" si="0"/>
        <v>1</v>
      </c>
      <c r="AC34" s="157">
        <f t="shared" si="1"/>
        <v>0</v>
      </c>
    </row>
    <row r="35" spans="1:29">
      <c r="A35" s="152" t="s">
        <v>91</v>
      </c>
      <c r="B35" s="152" t="s">
        <v>112</v>
      </c>
      <c r="C35" s="152"/>
      <c r="D35" s="152"/>
      <c r="E35" s="152"/>
      <c r="F35" s="152"/>
      <c r="G35" s="152">
        <v>1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>
        <f t="shared" si="0"/>
        <v>1</v>
      </c>
      <c r="AC35" s="157">
        <f t="shared" ref="AC35:AC64" si="2">C35*D35*AB35/1000000</f>
        <v>0</v>
      </c>
    </row>
    <row r="36" spans="1:29">
      <c r="A36" s="152" t="s">
        <v>93</v>
      </c>
      <c r="B36" s="152" t="s">
        <v>139</v>
      </c>
      <c r="C36" s="152"/>
      <c r="D36" s="152"/>
      <c r="E36" s="152"/>
      <c r="F36" s="152"/>
      <c r="G36" s="152">
        <v>2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>
        <f t="shared" si="0"/>
        <v>2</v>
      </c>
      <c r="AC36" s="157">
        <f t="shared" si="2"/>
        <v>0</v>
      </c>
    </row>
    <row r="37" spans="1:29">
      <c r="A37" s="152" t="s">
        <v>95</v>
      </c>
      <c r="B37" s="152" t="s">
        <v>230</v>
      </c>
      <c r="C37" s="152"/>
      <c r="D37" s="152"/>
      <c r="E37" s="152"/>
      <c r="F37" s="152"/>
      <c r="G37" s="152">
        <v>1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>
        <f t="shared" si="0"/>
        <v>1</v>
      </c>
      <c r="AC37" s="157">
        <f t="shared" si="2"/>
        <v>0</v>
      </c>
    </row>
    <row r="38" spans="1:29">
      <c r="A38" s="152" t="s">
        <v>97</v>
      </c>
      <c r="B38" s="152" t="s">
        <v>231</v>
      </c>
      <c r="C38" s="152"/>
      <c r="D38" s="152"/>
      <c r="E38" s="152"/>
      <c r="F38" s="152"/>
      <c r="G38" s="152">
        <v>1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>
        <f t="shared" si="0"/>
        <v>1</v>
      </c>
      <c r="AC38" s="157">
        <f t="shared" si="2"/>
        <v>0</v>
      </c>
    </row>
    <row r="39" spans="1:29">
      <c r="A39" s="152" t="s">
        <v>99</v>
      </c>
      <c r="B39" s="152" t="s">
        <v>232</v>
      </c>
      <c r="C39" s="152"/>
      <c r="D39" s="152"/>
      <c r="E39" s="152"/>
      <c r="F39" s="152"/>
      <c r="G39" s="152">
        <v>1</v>
      </c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>
        <f t="shared" si="0"/>
        <v>1</v>
      </c>
      <c r="AC39" s="157">
        <f t="shared" si="2"/>
        <v>0</v>
      </c>
    </row>
    <row r="40" spans="1:29">
      <c r="A40" s="152" t="s">
        <v>101</v>
      </c>
      <c r="B40" s="152" t="s">
        <v>233</v>
      </c>
      <c r="C40" s="152"/>
      <c r="D40" s="152"/>
      <c r="E40" s="152"/>
      <c r="F40" s="152"/>
      <c r="G40" s="152">
        <v>1</v>
      </c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>
        <f t="shared" si="0"/>
        <v>1</v>
      </c>
      <c r="AC40" s="157">
        <f t="shared" si="2"/>
        <v>0</v>
      </c>
    </row>
    <row r="41" spans="1:29">
      <c r="A41" s="152" t="s">
        <v>103</v>
      </c>
      <c r="B41" s="152" t="s">
        <v>234</v>
      </c>
      <c r="C41" s="152"/>
      <c r="D41" s="152"/>
      <c r="E41" s="152"/>
      <c r="F41" s="152"/>
      <c r="G41" s="152">
        <v>1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>
        <f t="shared" si="0"/>
        <v>1</v>
      </c>
      <c r="AC41" s="157">
        <f t="shared" si="2"/>
        <v>0</v>
      </c>
    </row>
    <row r="42" spans="1:29">
      <c r="A42" s="152" t="s">
        <v>105</v>
      </c>
      <c r="B42" s="152" t="s">
        <v>235</v>
      </c>
      <c r="C42" s="152"/>
      <c r="D42" s="152"/>
      <c r="E42" s="152"/>
      <c r="F42" s="152"/>
      <c r="G42" s="152">
        <v>2</v>
      </c>
      <c r="H42" s="152">
        <v>4</v>
      </c>
      <c r="I42" s="152">
        <v>4</v>
      </c>
      <c r="J42" s="152">
        <v>4</v>
      </c>
      <c r="K42" s="152">
        <v>4</v>
      </c>
      <c r="L42" s="152">
        <v>4</v>
      </c>
      <c r="M42" s="152">
        <v>4</v>
      </c>
      <c r="N42" s="152">
        <v>4</v>
      </c>
      <c r="O42" s="152">
        <v>4</v>
      </c>
      <c r="P42" s="152">
        <v>4</v>
      </c>
      <c r="Q42" s="152">
        <v>4</v>
      </c>
      <c r="R42" s="152">
        <v>4</v>
      </c>
      <c r="S42" s="152">
        <v>4</v>
      </c>
      <c r="T42" s="152">
        <v>4</v>
      </c>
      <c r="U42" s="152">
        <v>4</v>
      </c>
      <c r="V42" s="152">
        <v>4</v>
      </c>
      <c r="W42" s="152">
        <v>4</v>
      </c>
      <c r="X42" s="152"/>
      <c r="Y42" s="152"/>
      <c r="Z42" s="152"/>
      <c r="AA42" s="152"/>
      <c r="AB42" s="152">
        <f t="shared" si="0"/>
        <v>66</v>
      </c>
      <c r="AC42" s="157">
        <f t="shared" si="2"/>
        <v>0</v>
      </c>
    </row>
    <row r="43" spans="1:29">
      <c r="A43" s="152" t="s">
        <v>107</v>
      </c>
      <c r="B43" s="152" t="s">
        <v>236</v>
      </c>
      <c r="C43" s="152"/>
      <c r="D43" s="152"/>
      <c r="E43" s="152"/>
      <c r="F43" s="152"/>
      <c r="G43" s="152">
        <v>2</v>
      </c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>
        <f t="shared" si="0"/>
        <v>2</v>
      </c>
      <c r="AC43" s="157">
        <f t="shared" si="2"/>
        <v>0</v>
      </c>
    </row>
    <row r="44" spans="1:29">
      <c r="A44" s="152" t="s">
        <v>109</v>
      </c>
      <c r="B44" s="152" t="s">
        <v>237</v>
      </c>
      <c r="C44" s="152"/>
      <c r="D44" s="152"/>
      <c r="E44" s="152"/>
      <c r="F44" s="152"/>
      <c r="G44" s="152">
        <v>2</v>
      </c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>
        <f t="shared" si="0"/>
        <v>2</v>
      </c>
      <c r="AC44" s="157">
        <f t="shared" si="2"/>
        <v>0</v>
      </c>
    </row>
    <row r="45" spans="1:29">
      <c r="A45" s="152" t="s">
        <v>111</v>
      </c>
      <c r="B45" s="152" t="s">
        <v>238</v>
      </c>
      <c r="C45" s="152"/>
      <c r="D45" s="152"/>
      <c r="E45" s="152"/>
      <c r="F45" s="152"/>
      <c r="G45" s="152">
        <v>2</v>
      </c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>
        <f t="shared" si="0"/>
        <v>2</v>
      </c>
      <c r="AC45" s="157">
        <f t="shared" si="2"/>
        <v>0</v>
      </c>
    </row>
    <row r="46" spans="1:29">
      <c r="A46" s="152" t="s">
        <v>113</v>
      </c>
      <c r="B46" s="152" t="s">
        <v>239</v>
      </c>
      <c r="C46" s="152"/>
      <c r="D46" s="152"/>
      <c r="E46" s="152"/>
      <c r="F46" s="152"/>
      <c r="G46" s="152">
        <v>1</v>
      </c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>
        <f t="shared" si="0"/>
        <v>1</v>
      </c>
      <c r="AC46" s="157">
        <f t="shared" si="2"/>
        <v>0</v>
      </c>
    </row>
    <row r="47" spans="1:29">
      <c r="A47" s="152" t="s">
        <v>115</v>
      </c>
      <c r="B47" s="152" t="s">
        <v>153</v>
      </c>
      <c r="C47" s="152"/>
      <c r="D47" s="152"/>
      <c r="E47" s="152"/>
      <c r="F47" s="152"/>
      <c r="G47" s="152">
        <v>2</v>
      </c>
      <c r="H47" s="152">
        <v>12</v>
      </c>
      <c r="I47" s="152">
        <v>12</v>
      </c>
      <c r="J47" s="152">
        <v>12</v>
      </c>
      <c r="K47" s="152">
        <v>12</v>
      </c>
      <c r="L47" s="152">
        <v>12</v>
      </c>
      <c r="M47" s="152">
        <v>12</v>
      </c>
      <c r="N47" s="152">
        <v>12</v>
      </c>
      <c r="O47" s="152">
        <v>12</v>
      </c>
      <c r="P47" s="152">
        <v>12</v>
      </c>
      <c r="Q47" s="152">
        <v>12</v>
      </c>
      <c r="R47" s="152">
        <v>12</v>
      </c>
      <c r="S47" s="152">
        <v>12</v>
      </c>
      <c r="T47" s="152">
        <v>12</v>
      </c>
      <c r="U47" s="152">
        <v>12</v>
      </c>
      <c r="V47" s="152">
        <v>12</v>
      </c>
      <c r="W47" s="152">
        <v>12</v>
      </c>
      <c r="X47" s="152"/>
      <c r="Y47" s="152"/>
      <c r="Z47" s="152"/>
      <c r="AA47" s="152"/>
      <c r="AB47" s="152">
        <f t="shared" si="0"/>
        <v>194</v>
      </c>
      <c r="AC47" s="157">
        <f t="shared" si="2"/>
        <v>0</v>
      </c>
    </row>
    <row r="48" s="156" customFormat="1" spans="1:30">
      <c r="A48" s="155" t="s">
        <v>117</v>
      </c>
      <c r="B48" s="155" t="s">
        <v>240</v>
      </c>
      <c r="C48" s="155"/>
      <c r="D48" s="155"/>
      <c r="E48" s="155"/>
      <c r="F48" s="155"/>
      <c r="G48" s="155">
        <v>2</v>
      </c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>
        <f t="shared" si="0"/>
        <v>2</v>
      </c>
      <c r="AC48" s="158">
        <f t="shared" si="2"/>
        <v>0</v>
      </c>
      <c r="AD48" s="156" t="s">
        <v>241</v>
      </c>
    </row>
    <row r="49" spans="1:29">
      <c r="A49" s="152" t="s">
        <v>119</v>
      </c>
      <c r="B49" s="152" t="s">
        <v>242</v>
      </c>
      <c r="C49" s="152"/>
      <c r="D49" s="152"/>
      <c r="E49" s="152"/>
      <c r="F49" s="152"/>
      <c r="G49" s="152">
        <v>2</v>
      </c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>
        <f t="shared" si="0"/>
        <v>2</v>
      </c>
      <c r="AC49" s="157">
        <f t="shared" si="2"/>
        <v>0</v>
      </c>
    </row>
    <row r="50" spans="1:29">
      <c r="A50" s="152" t="s">
        <v>121</v>
      </c>
      <c r="B50" s="152" t="s">
        <v>243</v>
      </c>
      <c r="C50" s="152"/>
      <c r="D50" s="152"/>
      <c r="E50" s="152"/>
      <c r="F50" s="152"/>
      <c r="G50" s="152">
        <v>2</v>
      </c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>
        <f t="shared" si="0"/>
        <v>2</v>
      </c>
      <c r="AC50" s="157">
        <f t="shared" si="2"/>
        <v>0</v>
      </c>
    </row>
    <row r="51" spans="1:29">
      <c r="A51" s="152" t="s">
        <v>123</v>
      </c>
      <c r="B51" s="152" t="s">
        <v>244</v>
      </c>
      <c r="C51" s="152"/>
      <c r="D51" s="152"/>
      <c r="E51" s="152"/>
      <c r="F51" s="152"/>
      <c r="G51" s="152">
        <v>1</v>
      </c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>
        <f t="shared" si="0"/>
        <v>1</v>
      </c>
      <c r="AC51" s="157">
        <f t="shared" si="2"/>
        <v>0</v>
      </c>
    </row>
    <row r="52" spans="1:29">
      <c r="A52" s="152" t="s">
        <v>125</v>
      </c>
      <c r="B52" s="152" t="s">
        <v>245</v>
      </c>
      <c r="C52" s="152"/>
      <c r="D52" s="152"/>
      <c r="E52" s="152"/>
      <c r="F52" s="152"/>
      <c r="G52" s="152">
        <v>3</v>
      </c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>
        <f t="shared" si="0"/>
        <v>3</v>
      </c>
      <c r="AC52" s="157">
        <f t="shared" si="2"/>
        <v>0</v>
      </c>
    </row>
    <row r="53" spans="1:29">
      <c r="A53" s="152" t="s">
        <v>127</v>
      </c>
      <c r="B53" s="152" t="s">
        <v>246</v>
      </c>
      <c r="C53" s="152"/>
      <c r="D53" s="152"/>
      <c r="E53" s="152"/>
      <c r="F53" s="152"/>
      <c r="G53" s="152">
        <v>2</v>
      </c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2">
        <f t="shared" si="0"/>
        <v>2</v>
      </c>
      <c r="AC53" s="157">
        <f t="shared" si="2"/>
        <v>0</v>
      </c>
    </row>
    <row r="54" spans="1:29">
      <c r="A54" s="152" t="s">
        <v>129</v>
      </c>
      <c r="B54" s="152" t="s">
        <v>247</v>
      </c>
      <c r="C54" s="152"/>
      <c r="D54" s="152"/>
      <c r="E54" s="152"/>
      <c r="F54" s="152"/>
      <c r="G54" s="152">
        <v>2</v>
      </c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>
        <f t="shared" si="0"/>
        <v>2</v>
      </c>
      <c r="AC54" s="157">
        <f t="shared" si="2"/>
        <v>0</v>
      </c>
    </row>
    <row r="55" spans="1:29">
      <c r="A55" s="152" t="s">
        <v>131</v>
      </c>
      <c r="B55" s="153" t="s">
        <v>34</v>
      </c>
      <c r="C55" s="153"/>
      <c r="D55" s="153"/>
      <c r="E55" s="153"/>
      <c r="F55" s="153"/>
      <c r="G55" s="153">
        <v>3</v>
      </c>
      <c r="H55" s="153">
        <v>4</v>
      </c>
      <c r="I55" s="153">
        <v>4</v>
      </c>
      <c r="J55" s="153">
        <v>4</v>
      </c>
      <c r="K55" s="153">
        <v>4</v>
      </c>
      <c r="L55" s="153">
        <v>4</v>
      </c>
      <c r="M55" s="153">
        <v>4</v>
      </c>
      <c r="N55" s="153">
        <v>4</v>
      </c>
      <c r="O55" s="153">
        <v>4</v>
      </c>
      <c r="P55" s="153">
        <v>4</v>
      </c>
      <c r="Q55" s="153">
        <v>4</v>
      </c>
      <c r="R55" s="153">
        <v>4</v>
      </c>
      <c r="S55" s="153">
        <v>4</v>
      </c>
      <c r="T55" s="153">
        <v>4</v>
      </c>
      <c r="U55" s="153">
        <v>4</v>
      </c>
      <c r="V55" s="153">
        <v>4</v>
      </c>
      <c r="W55" s="153">
        <v>4</v>
      </c>
      <c r="X55" s="153"/>
      <c r="Y55" s="153"/>
      <c r="Z55" s="153"/>
      <c r="AA55" s="153"/>
      <c r="AB55" s="152">
        <f t="shared" si="0"/>
        <v>67</v>
      </c>
      <c r="AC55" s="159">
        <f t="shared" si="2"/>
        <v>0</v>
      </c>
    </row>
    <row r="56" spans="1:29">
      <c r="A56" s="152" t="s">
        <v>133</v>
      </c>
      <c r="B56" s="152" t="s">
        <v>248</v>
      </c>
      <c r="C56" s="152"/>
      <c r="D56" s="152"/>
      <c r="E56" s="152"/>
      <c r="F56" s="152"/>
      <c r="G56" s="152">
        <v>2</v>
      </c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>
        <f t="shared" si="0"/>
        <v>2</v>
      </c>
      <c r="AC56" s="157">
        <f t="shared" si="2"/>
        <v>0</v>
      </c>
    </row>
    <row r="57" spans="1:29">
      <c r="A57" s="152" t="s">
        <v>135</v>
      </c>
      <c r="B57" s="152" t="s">
        <v>249</v>
      </c>
      <c r="C57" s="152"/>
      <c r="D57" s="152"/>
      <c r="E57" s="152"/>
      <c r="F57" s="152"/>
      <c r="G57" s="152">
        <v>3</v>
      </c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>
        <f t="shared" si="0"/>
        <v>3</v>
      </c>
      <c r="AC57" s="157">
        <f t="shared" si="2"/>
        <v>0</v>
      </c>
    </row>
    <row r="58" spans="1:29">
      <c r="A58" s="152" t="s">
        <v>137</v>
      </c>
      <c r="B58" s="152" t="s">
        <v>92</v>
      </c>
      <c r="C58" s="152"/>
      <c r="D58" s="152"/>
      <c r="E58" s="152"/>
      <c r="F58" s="152"/>
      <c r="G58" s="152">
        <v>2</v>
      </c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>
        <f t="shared" si="0"/>
        <v>2</v>
      </c>
      <c r="AC58" s="157">
        <f t="shared" si="2"/>
        <v>0</v>
      </c>
    </row>
    <row r="59" spans="1:29">
      <c r="A59" s="152" t="s">
        <v>138</v>
      </c>
      <c r="B59" s="152" t="s">
        <v>250</v>
      </c>
      <c r="C59" s="152"/>
      <c r="D59" s="152"/>
      <c r="E59" s="152"/>
      <c r="F59" s="152"/>
      <c r="G59" s="152">
        <v>2</v>
      </c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>
        <f t="shared" si="0"/>
        <v>2</v>
      </c>
      <c r="AC59" s="157">
        <f t="shared" si="2"/>
        <v>0</v>
      </c>
    </row>
    <row r="60" spans="1:29">
      <c r="A60" s="152" t="s">
        <v>140</v>
      </c>
      <c r="B60" s="152" t="s">
        <v>102</v>
      </c>
      <c r="C60" s="152"/>
      <c r="D60" s="152"/>
      <c r="E60" s="152"/>
      <c r="F60" s="152"/>
      <c r="G60" s="152">
        <v>1</v>
      </c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>
        <f t="shared" si="0"/>
        <v>1</v>
      </c>
      <c r="AC60" s="157">
        <f t="shared" si="2"/>
        <v>0</v>
      </c>
    </row>
    <row r="61" spans="1:29">
      <c r="A61" s="152" t="s">
        <v>142</v>
      </c>
      <c r="B61" s="152" t="s">
        <v>251</v>
      </c>
      <c r="C61" s="152"/>
      <c r="D61" s="152"/>
      <c r="E61" s="152"/>
      <c r="F61" s="152"/>
      <c r="G61" s="152">
        <v>1</v>
      </c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>
        <f t="shared" si="0"/>
        <v>1</v>
      </c>
      <c r="AC61" s="157">
        <f t="shared" si="2"/>
        <v>0</v>
      </c>
    </row>
    <row r="62" spans="1:29">
      <c r="A62" s="152" t="s">
        <v>144</v>
      </c>
      <c r="B62" s="152" t="s">
        <v>252</v>
      </c>
      <c r="C62" s="152"/>
      <c r="D62" s="152"/>
      <c r="E62" s="152"/>
      <c r="F62" s="152"/>
      <c r="G62" s="152"/>
      <c r="H62" s="152">
        <v>2</v>
      </c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>
        <f t="shared" si="0"/>
        <v>2</v>
      </c>
      <c r="AC62" s="157">
        <f t="shared" si="2"/>
        <v>0</v>
      </c>
    </row>
    <row r="63" spans="1:29">
      <c r="A63" s="152" t="s">
        <v>146</v>
      </c>
      <c r="B63" s="152" t="s">
        <v>141</v>
      </c>
      <c r="C63" s="152"/>
      <c r="D63" s="152"/>
      <c r="E63" s="152"/>
      <c r="F63" s="152"/>
      <c r="G63" s="152"/>
      <c r="H63" s="152">
        <v>2</v>
      </c>
      <c r="I63" s="152">
        <v>2</v>
      </c>
      <c r="J63" s="152">
        <v>2</v>
      </c>
      <c r="K63" s="152">
        <v>2</v>
      </c>
      <c r="L63" s="152">
        <v>2</v>
      </c>
      <c r="M63" s="152">
        <v>2</v>
      </c>
      <c r="N63" s="152">
        <v>2</v>
      </c>
      <c r="O63" s="152">
        <v>2</v>
      </c>
      <c r="P63" s="152">
        <v>2</v>
      </c>
      <c r="Q63" s="152">
        <v>2</v>
      </c>
      <c r="R63" s="152">
        <v>2</v>
      </c>
      <c r="S63" s="152">
        <v>2</v>
      </c>
      <c r="T63" s="152">
        <v>2</v>
      </c>
      <c r="U63" s="152">
        <v>2</v>
      </c>
      <c r="V63" s="152">
        <v>2</v>
      </c>
      <c r="W63" s="152">
        <v>2</v>
      </c>
      <c r="X63" s="152"/>
      <c r="Y63" s="152"/>
      <c r="Z63" s="152"/>
      <c r="AA63" s="152"/>
      <c r="AB63" s="152">
        <f t="shared" si="0"/>
        <v>32</v>
      </c>
      <c r="AC63" s="157">
        <f t="shared" si="2"/>
        <v>0</v>
      </c>
    </row>
    <row r="64" spans="1:29">
      <c r="A64" s="152" t="s">
        <v>148</v>
      </c>
      <c r="B64" s="152" t="s">
        <v>253</v>
      </c>
      <c r="C64" s="152"/>
      <c r="D64" s="152"/>
      <c r="E64" s="152"/>
      <c r="F64" s="152"/>
      <c r="G64" s="152"/>
      <c r="H64" s="152">
        <v>6</v>
      </c>
      <c r="I64" s="152">
        <v>6</v>
      </c>
      <c r="J64" s="152">
        <v>6</v>
      </c>
      <c r="K64" s="152">
        <v>6</v>
      </c>
      <c r="L64" s="152">
        <v>6</v>
      </c>
      <c r="M64" s="152">
        <v>6</v>
      </c>
      <c r="N64" s="152">
        <v>6</v>
      </c>
      <c r="O64" s="152">
        <v>6</v>
      </c>
      <c r="P64" s="152">
        <v>6</v>
      </c>
      <c r="Q64" s="152">
        <v>6</v>
      </c>
      <c r="R64" s="152">
        <v>6</v>
      </c>
      <c r="S64" s="152">
        <v>6</v>
      </c>
      <c r="T64" s="152">
        <v>6</v>
      </c>
      <c r="U64" s="152">
        <v>6</v>
      </c>
      <c r="V64" s="152">
        <v>6</v>
      </c>
      <c r="W64" s="152">
        <v>6</v>
      </c>
      <c r="X64" s="152"/>
      <c r="Y64" s="152"/>
      <c r="Z64" s="152"/>
      <c r="AA64" s="152"/>
      <c r="AB64" s="152">
        <f t="shared" si="0"/>
        <v>96</v>
      </c>
      <c r="AC64" s="157">
        <f t="shared" si="2"/>
        <v>0</v>
      </c>
    </row>
    <row r="65" spans="1:29">
      <c r="A65" s="152" t="s">
        <v>150</v>
      </c>
      <c r="B65" s="152" t="s">
        <v>254</v>
      </c>
      <c r="C65" s="152"/>
      <c r="D65" s="152"/>
      <c r="E65" s="152"/>
      <c r="F65" s="152"/>
      <c r="G65" s="152"/>
      <c r="H65" s="152">
        <v>2</v>
      </c>
      <c r="I65" s="152">
        <v>2</v>
      </c>
      <c r="J65" s="152">
        <v>2</v>
      </c>
      <c r="K65" s="152">
        <v>2</v>
      </c>
      <c r="L65" s="152">
        <v>6</v>
      </c>
      <c r="M65" s="152">
        <v>6</v>
      </c>
      <c r="N65" s="152">
        <v>6</v>
      </c>
      <c r="O65" s="152">
        <v>6</v>
      </c>
      <c r="P65" s="152">
        <v>6</v>
      </c>
      <c r="Q65" s="152">
        <v>6</v>
      </c>
      <c r="R65" s="152">
        <v>6</v>
      </c>
      <c r="S65" s="152">
        <v>6</v>
      </c>
      <c r="T65" s="152">
        <v>6</v>
      </c>
      <c r="U65" s="152">
        <v>6</v>
      </c>
      <c r="V65" s="152">
        <v>6</v>
      </c>
      <c r="W65" s="152">
        <v>6</v>
      </c>
      <c r="X65" s="152"/>
      <c r="Y65" s="152"/>
      <c r="Z65" s="152"/>
      <c r="AA65" s="152"/>
      <c r="AB65" s="152">
        <f t="shared" si="0"/>
        <v>80</v>
      </c>
      <c r="AC65" s="157">
        <f t="shared" ref="AC65:AC84" si="3">C65*D65*AB65/1000000</f>
        <v>0</v>
      </c>
    </row>
    <row r="66" spans="1:29">
      <c r="A66" s="152" t="s">
        <v>152</v>
      </c>
      <c r="B66" s="152" t="s">
        <v>143</v>
      </c>
      <c r="C66" s="152"/>
      <c r="D66" s="152"/>
      <c r="E66" s="152"/>
      <c r="F66" s="152"/>
      <c r="G66" s="152"/>
      <c r="H66" s="152">
        <v>10</v>
      </c>
      <c r="I66" s="152">
        <v>10</v>
      </c>
      <c r="J66" s="152">
        <v>10</v>
      </c>
      <c r="K66" s="152">
        <v>10</v>
      </c>
      <c r="L66" s="152">
        <v>9</v>
      </c>
      <c r="M66" s="152">
        <v>9</v>
      </c>
      <c r="N66" s="152">
        <v>9</v>
      </c>
      <c r="O66" s="152">
        <v>9</v>
      </c>
      <c r="P66" s="152">
        <v>9</v>
      </c>
      <c r="Q66" s="152">
        <v>9</v>
      </c>
      <c r="R66" s="152">
        <v>9</v>
      </c>
      <c r="S66" s="152">
        <v>9</v>
      </c>
      <c r="T66" s="152">
        <v>9</v>
      </c>
      <c r="U66" s="152">
        <v>9</v>
      </c>
      <c r="V66" s="152">
        <v>9</v>
      </c>
      <c r="W66" s="152">
        <v>9</v>
      </c>
      <c r="X66" s="152"/>
      <c r="Y66" s="152"/>
      <c r="Z66" s="152"/>
      <c r="AA66" s="152"/>
      <c r="AB66" s="152">
        <f t="shared" si="0"/>
        <v>148</v>
      </c>
      <c r="AC66" s="157">
        <f t="shared" si="3"/>
        <v>0</v>
      </c>
    </row>
    <row r="67" spans="1:29">
      <c r="A67" s="152" t="s">
        <v>154</v>
      </c>
      <c r="B67" s="152" t="s">
        <v>145</v>
      </c>
      <c r="C67" s="152"/>
      <c r="D67" s="152"/>
      <c r="E67" s="152"/>
      <c r="F67" s="152"/>
      <c r="G67" s="152"/>
      <c r="H67" s="152">
        <v>6</v>
      </c>
      <c r="I67" s="152">
        <v>6</v>
      </c>
      <c r="J67" s="152">
        <v>6</v>
      </c>
      <c r="K67" s="152">
        <v>6</v>
      </c>
      <c r="L67" s="152">
        <v>6</v>
      </c>
      <c r="M67" s="152">
        <v>6</v>
      </c>
      <c r="N67" s="152">
        <v>6</v>
      </c>
      <c r="O67" s="152">
        <v>6</v>
      </c>
      <c r="P67" s="152">
        <v>6</v>
      </c>
      <c r="Q67" s="152">
        <v>6</v>
      </c>
      <c r="R67" s="152">
        <v>6</v>
      </c>
      <c r="S67" s="152">
        <v>6</v>
      </c>
      <c r="T67" s="152">
        <v>6</v>
      </c>
      <c r="U67" s="152">
        <v>6</v>
      </c>
      <c r="V67" s="152">
        <v>6</v>
      </c>
      <c r="W67" s="152">
        <v>6</v>
      </c>
      <c r="X67" s="152"/>
      <c r="Y67" s="152"/>
      <c r="Z67" s="152"/>
      <c r="AA67" s="152"/>
      <c r="AB67" s="152">
        <f t="shared" ref="AB67:AB86" si="4">SUM(E67:AA67)</f>
        <v>96</v>
      </c>
      <c r="AC67" s="157">
        <f t="shared" si="3"/>
        <v>0</v>
      </c>
    </row>
    <row r="68" spans="1:29">
      <c r="A68" s="152" t="s">
        <v>156</v>
      </c>
      <c r="B68" s="152" t="s">
        <v>151</v>
      </c>
      <c r="C68" s="152"/>
      <c r="D68" s="152"/>
      <c r="E68" s="152"/>
      <c r="F68" s="152"/>
      <c r="G68" s="152"/>
      <c r="H68" s="152">
        <v>6</v>
      </c>
      <c r="I68" s="152">
        <v>6</v>
      </c>
      <c r="J68" s="152">
        <v>6</v>
      </c>
      <c r="K68" s="152">
        <v>6</v>
      </c>
      <c r="L68" s="152">
        <v>6</v>
      </c>
      <c r="M68" s="152">
        <v>6</v>
      </c>
      <c r="N68" s="152">
        <v>6</v>
      </c>
      <c r="O68" s="152">
        <v>6</v>
      </c>
      <c r="P68" s="152">
        <v>6</v>
      </c>
      <c r="Q68" s="152">
        <v>6</v>
      </c>
      <c r="R68" s="152">
        <v>6</v>
      </c>
      <c r="S68" s="152">
        <v>6</v>
      </c>
      <c r="T68" s="152">
        <v>6</v>
      </c>
      <c r="U68" s="152">
        <v>6</v>
      </c>
      <c r="V68" s="152">
        <v>6</v>
      </c>
      <c r="W68" s="152">
        <v>6</v>
      </c>
      <c r="X68" s="152"/>
      <c r="Y68" s="152"/>
      <c r="Z68" s="152"/>
      <c r="AA68" s="152"/>
      <c r="AB68" s="152">
        <f t="shared" si="4"/>
        <v>96</v>
      </c>
      <c r="AC68" s="157">
        <f t="shared" si="3"/>
        <v>0</v>
      </c>
    </row>
    <row r="69" spans="1:29">
      <c r="A69" s="152" t="s">
        <v>158</v>
      </c>
      <c r="B69" s="152" t="s">
        <v>255</v>
      </c>
      <c r="C69" s="152"/>
      <c r="D69" s="152"/>
      <c r="E69" s="152"/>
      <c r="F69" s="152"/>
      <c r="G69" s="152"/>
      <c r="H69" s="152">
        <v>3</v>
      </c>
      <c r="I69" s="152">
        <v>4</v>
      </c>
      <c r="J69" s="152">
        <v>4</v>
      </c>
      <c r="K69" s="152">
        <v>4</v>
      </c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>
        <f t="shared" si="4"/>
        <v>15</v>
      </c>
      <c r="AC69" s="157">
        <f t="shared" si="3"/>
        <v>0</v>
      </c>
    </row>
    <row r="70" spans="1:29">
      <c r="A70" s="152" t="s">
        <v>160</v>
      </c>
      <c r="B70" s="152" t="s">
        <v>256</v>
      </c>
      <c r="C70" s="152"/>
      <c r="D70" s="152"/>
      <c r="E70" s="152"/>
      <c r="F70" s="152"/>
      <c r="G70" s="152"/>
      <c r="H70" s="152">
        <v>2</v>
      </c>
      <c r="I70" s="152">
        <v>2</v>
      </c>
      <c r="J70" s="152">
        <v>2</v>
      </c>
      <c r="K70" s="152">
        <v>2</v>
      </c>
      <c r="L70" s="152">
        <v>2</v>
      </c>
      <c r="M70" s="152">
        <v>2</v>
      </c>
      <c r="N70" s="152">
        <v>2</v>
      </c>
      <c r="O70" s="152">
        <v>2</v>
      </c>
      <c r="P70" s="152">
        <v>2</v>
      </c>
      <c r="Q70" s="152">
        <v>2</v>
      </c>
      <c r="R70" s="152">
        <v>2</v>
      </c>
      <c r="S70" s="152">
        <v>2</v>
      </c>
      <c r="T70" s="152">
        <v>2</v>
      </c>
      <c r="U70" s="152">
        <v>2</v>
      </c>
      <c r="V70" s="152">
        <v>2</v>
      </c>
      <c r="W70" s="152">
        <v>2</v>
      </c>
      <c r="X70" s="152"/>
      <c r="Y70" s="152"/>
      <c r="Z70" s="152"/>
      <c r="AA70" s="152"/>
      <c r="AB70" s="152">
        <f t="shared" si="4"/>
        <v>32</v>
      </c>
      <c r="AC70" s="157">
        <f t="shared" si="3"/>
        <v>0</v>
      </c>
    </row>
    <row r="71" spans="1:29">
      <c r="A71" s="152" t="s">
        <v>162</v>
      </c>
      <c r="B71" s="152" t="s">
        <v>257</v>
      </c>
      <c r="C71" s="152"/>
      <c r="D71" s="152"/>
      <c r="E71" s="152"/>
      <c r="F71" s="152"/>
      <c r="G71" s="152"/>
      <c r="H71" s="152">
        <v>2</v>
      </c>
      <c r="I71" s="152">
        <v>2</v>
      </c>
      <c r="J71" s="152">
        <v>2</v>
      </c>
      <c r="K71" s="152">
        <v>2</v>
      </c>
      <c r="L71" s="152">
        <v>2</v>
      </c>
      <c r="M71" s="152">
        <v>2</v>
      </c>
      <c r="N71" s="152">
        <v>2</v>
      </c>
      <c r="O71" s="152">
        <v>2</v>
      </c>
      <c r="P71" s="152">
        <v>2</v>
      </c>
      <c r="Q71" s="152">
        <v>2</v>
      </c>
      <c r="R71" s="152">
        <v>2</v>
      </c>
      <c r="S71" s="152">
        <v>2</v>
      </c>
      <c r="T71" s="152">
        <v>2</v>
      </c>
      <c r="U71" s="152">
        <v>2</v>
      </c>
      <c r="V71" s="152">
        <v>2</v>
      </c>
      <c r="W71" s="152">
        <v>2</v>
      </c>
      <c r="X71" s="152"/>
      <c r="Y71" s="152"/>
      <c r="Z71" s="152"/>
      <c r="AA71" s="152"/>
      <c r="AB71" s="152">
        <f t="shared" si="4"/>
        <v>32</v>
      </c>
      <c r="AC71" s="157">
        <f t="shared" si="3"/>
        <v>0</v>
      </c>
    </row>
    <row r="72" spans="1:29">
      <c r="A72" s="152" t="s">
        <v>164</v>
      </c>
      <c r="B72" s="152" t="s">
        <v>258</v>
      </c>
      <c r="C72" s="152"/>
      <c r="D72" s="152"/>
      <c r="E72" s="152"/>
      <c r="F72" s="152"/>
      <c r="G72" s="152"/>
      <c r="H72" s="152">
        <v>2</v>
      </c>
      <c r="I72" s="152">
        <v>2</v>
      </c>
      <c r="J72" s="152">
        <v>2</v>
      </c>
      <c r="K72" s="152">
        <v>2</v>
      </c>
      <c r="L72" s="152">
        <v>2</v>
      </c>
      <c r="M72" s="152">
        <v>2</v>
      </c>
      <c r="N72" s="152">
        <v>2</v>
      </c>
      <c r="O72" s="152">
        <v>2</v>
      </c>
      <c r="P72" s="152">
        <v>2</v>
      </c>
      <c r="Q72" s="152">
        <v>2</v>
      </c>
      <c r="R72" s="152">
        <v>2</v>
      </c>
      <c r="S72" s="152">
        <v>2</v>
      </c>
      <c r="T72" s="152">
        <v>2</v>
      </c>
      <c r="U72" s="152">
        <v>2</v>
      </c>
      <c r="V72" s="152">
        <v>2</v>
      </c>
      <c r="W72" s="152">
        <v>2</v>
      </c>
      <c r="X72" s="152"/>
      <c r="Y72" s="152"/>
      <c r="Z72" s="152"/>
      <c r="AA72" s="152"/>
      <c r="AB72" s="152">
        <f t="shared" si="4"/>
        <v>32</v>
      </c>
      <c r="AC72" s="157">
        <f t="shared" si="3"/>
        <v>0</v>
      </c>
    </row>
    <row r="73" spans="1:29">
      <c r="A73" s="152" t="s">
        <v>166</v>
      </c>
      <c r="B73" s="152" t="s">
        <v>259</v>
      </c>
      <c r="C73" s="152"/>
      <c r="D73" s="152"/>
      <c r="E73" s="152"/>
      <c r="F73" s="152"/>
      <c r="G73" s="152"/>
      <c r="H73" s="152">
        <v>3</v>
      </c>
      <c r="I73" s="152">
        <v>3</v>
      </c>
      <c r="J73" s="152">
        <v>3</v>
      </c>
      <c r="K73" s="152">
        <v>3</v>
      </c>
      <c r="L73" s="152">
        <v>3</v>
      </c>
      <c r="M73" s="152">
        <v>3</v>
      </c>
      <c r="N73" s="152">
        <v>3</v>
      </c>
      <c r="O73" s="152">
        <v>3</v>
      </c>
      <c r="P73" s="152">
        <v>3</v>
      </c>
      <c r="Q73" s="152">
        <v>3</v>
      </c>
      <c r="R73" s="152">
        <v>3</v>
      </c>
      <c r="S73" s="152">
        <v>3</v>
      </c>
      <c r="T73" s="152">
        <v>3</v>
      </c>
      <c r="U73" s="152">
        <v>3</v>
      </c>
      <c r="V73" s="152">
        <v>3</v>
      </c>
      <c r="W73" s="152">
        <v>3</v>
      </c>
      <c r="X73" s="152"/>
      <c r="Y73" s="152"/>
      <c r="Z73" s="152"/>
      <c r="AA73" s="152"/>
      <c r="AB73" s="152">
        <f t="shared" si="4"/>
        <v>48</v>
      </c>
      <c r="AC73" s="157">
        <f t="shared" si="3"/>
        <v>0</v>
      </c>
    </row>
    <row r="74" spans="1:29">
      <c r="A74" s="152" t="s">
        <v>168</v>
      </c>
      <c r="B74" s="152" t="s">
        <v>260</v>
      </c>
      <c r="C74" s="152"/>
      <c r="D74" s="152"/>
      <c r="E74" s="152"/>
      <c r="F74" s="152"/>
      <c r="G74" s="152"/>
      <c r="H74" s="152">
        <v>3</v>
      </c>
      <c r="I74" s="152">
        <v>2</v>
      </c>
      <c r="J74" s="152">
        <v>2</v>
      </c>
      <c r="K74" s="152">
        <v>2</v>
      </c>
      <c r="L74" s="152">
        <v>6</v>
      </c>
      <c r="M74" s="152">
        <v>6</v>
      </c>
      <c r="N74" s="152">
        <v>6</v>
      </c>
      <c r="O74" s="152">
        <v>6</v>
      </c>
      <c r="P74" s="152">
        <v>6</v>
      </c>
      <c r="Q74" s="152">
        <v>6</v>
      </c>
      <c r="R74" s="152">
        <v>6</v>
      </c>
      <c r="S74" s="152">
        <v>6</v>
      </c>
      <c r="T74" s="152">
        <v>6</v>
      </c>
      <c r="U74" s="152">
        <v>6</v>
      </c>
      <c r="V74" s="152">
        <v>6</v>
      </c>
      <c r="W74" s="152">
        <v>6</v>
      </c>
      <c r="X74" s="152"/>
      <c r="Y74" s="152"/>
      <c r="Z74" s="152"/>
      <c r="AA74" s="152"/>
      <c r="AB74" s="152">
        <f t="shared" si="4"/>
        <v>81</v>
      </c>
      <c r="AC74" s="157">
        <f t="shared" si="3"/>
        <v>0</v>
      </c>
    </row>
    <row r="75" spans="1:29">
      <c r="A75" s="152" t="s">
        <v>170</v>
      </c>
      <c r="B75" s="152" t="s">
        <v>261</v>
      </c>
      <c r="C75" s="152"/>
      <c r="D75" s="152"/>
      <c r="E75" s="152"/>
      <c r="F75" s="152"/>
      <c r="G75" s="152"/>
      <c r="H75" s="152">
        <v>4</v>
      </c>
      <c r="I75" s="152">
        <v>4</v>
      </c>
      <c r="J75" s="152">
        <v>4</v>
      </c>
      <c r="K75" s="152">
        <v>4</v>
      </c>
      <c r="L75" s="152">
        <v>4</v>
      </c>
      <c r="M75" s="152">
        <v>4</v>
      </c>
      <c r="N75" s="152">
        <v>4</v>
      </c>
      <c r="O75" s="152">
        <v>4</v>
      </c>
      <c r="P75" s="152">
        <v>4</v>
      </c>
      <c r="Q75" s="152">
        <v>4</v>
      </c>
      <c r="R75" s="152">
        <v>4</v>
      </c>
      <c r="S75" s="152">
        <v>4</v>
      </c>
      <c r="T75" s="152">
        <v>4</v>
      </c>
      <c r="U75" s="152">
        <v>4</v>
      </c>
      <c r="V75" s="152">
        <v>4</v>
      </c>
      <c r="W75" s="152">
        <v>4</v>
      </c>
      <c r="X75" s="152"/>
      <c r="Y75" s="152"/>
      <c r="Z75" s="152"/>
      <c r="AA75" s="152"/>
      <c r="AB75" s="152">
        <f t="shared" si="4"/>
        <v>64</v>
      </c>
      <c r="AC75" s="157">
        <f t="shared" si="3"/>
        <v>0</v>
      </c>
    </row>
    <row r="76" spans="1:29">
      <c r="A76" s="152" t="s">
        <v>172</v>
      </c>
      <c r="B76" s="152" t="s">
        <v>179</v>
      </c>
      <c r="C76" s="152"/>
      <c r="D76" s="152"/>
      <c r="E76" s="152"/>
      <c r="F76" s="152"/>
      <c r="G76" s="152"/>
      <c r="H76" s="152"/>
      <c r="I76" s="152">
        <v>2</v>
      </c>
      <c r="J76" s="152">
        <v>2</v>
      </c>
      <c r="K76" s="152">
        <v>2</v>
      </c>
      <c r="L76" s="152">
        <v>2</v>
      </c>
      <c r="M76" s="152">
        <v>2</v>
      </c>
      <c r="N76" s="152">
        <v>2</v>
      </c>
      <c r="O76" s="152">
        <v>2</v>
      </c>
      <c r="P76" s="152">
        <v>2</v>
      </c>
      <c r="Q76" s="152">
        <v>2</v>
      </c>
      <c r="R76" s="152">
        <v>2</v>
      </c>
      <c r="S76" s="152">
        <v>2</v>
      </c>
      <c r="T76" s="152">
        <v>2</v>
      </c>
      <c r="U76" s="152">
        <v>2</v>
      </c>
      <c r="V76" s="152">
        <v>2</v>
      </c>
      <c r="W76" s="152">
        <v>2</v>
      </c>
      <c r="X76" s="152"/>
      <c r="Y76" s="152"/>
      <c r="Z76" s="152"/>
      <c r="AA76" s="152"/>
      <c r="AB76" s="152">
        <f t="shared" si="4"/>
        <v>30</v>
      </c>
      <c r="AC76" s="157">
        <f t="shared" si="3"/>
        <v>0</v>
      </c>
    </row>
    <row r="77" spans="1:29">
      <c r="A77" s="152" t="s">
        <v>174</v>
      </c>
      <c r="B77" s="152" t="s">
        <v>262</v>
      </c>
      <c r="C77" s="152"/>
      <c r="D77" s="152"/>
      <c r="E77" s="152"/>
      <c r="F77" s="152"/>
      <c r="G77" s="152"/>
      <c r="H77" s="152"/>
      <c r="I77" s="152">
        <v>4</v>
      </c>
      <c r="J77" s="152">
        <v>4</v>
      </c>
      <c r="K77" s="152">
        <v>4</v>
      </c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2">
        <f t="shared" si="4"/>
        <v>12</v>
      </c>
      <c r="AC77" s="157">
        <f t="shared" si="3"/>
        <v>0</v>
      </c>
    </row>
    <row r="78" spans="1:29">
      <c r="A78" s="152" t="s">
        <v>176</v>
      </c>
      <c r="B78" s="152" t="s">
        <v>147</v>
      </c>
      <c r="C78" s="152"/>
      <c r="D78" s="152"/>
      <c r="E78" s="152"/>
      <c r="F78" s="152"/>
      <c r="G78" s="152"/>
      <c r="H78" s="152"/>
      <c r="I78" s="152"/>
      <c r="J78" s="152"/>
      <c r="K78" s="152"/>
      <c r="L78" s="152">
        <v>1</v>
      </c>
      <c r="M78" s="152">
        <v>1</v>
      </c>
      <c r="N78" s="152">
        <v>1</v>
      </c>
      <c r="O78" s="152">
        <v>1</v>
      </c>
      <c r="P78" s="152">
        <v>1</v>
      </c>
      <c r="Q78" s="152">
        <v>1</v>
      </c>
      <c r="R78" s="152">
        <v>1</v>
      </c>
      <c r="S78" s="152">
        <v>1</v>
      </c>
      <c r="T78" s="152">
        <v>1</v>
      </c>
      <c r="U78" s="152">
        <v>1</v>
      </c>
      <c r="V78" s="152">
        <v>1</v>
      </c>
      <c r="W78" s="152">
        <v>1</v>
      </c>
      <c r="X78" s="152"/>
      <c r="Y78" s="152"/>
      <c r="Z78" s="152"/>
      <c r="AA78" s="152"/>
      <c r="AB78" s="152">
        <f t="shared" si="4"/>
        <v>12</v>
      </c>
      <c r="AC78" s="157">
        <f t="shared" si="3"/>
        <v>0</v>
      </c>
    </row>
    <row r="79" spans="1:29">
      <c r="A79" s="152" t="s">
        <v>178</v>
      </c>
      <c r="B79" s="152" t="s">
        <v>191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>
        <v>6</v>
      </c>
      <c r="AB79" s="152">
        <f t="shared" si="4"/>
        <v>6</v>
      </c>
      <c r="AC79" s="157">
        <f t="shared" si="3"/>
        <v>0</v>
      </c>
    </row>
    <row r="80" spans="1:29">
      <c r="A80" s="152" t="s">
        <v>180</v>
      </c>
      <c r="B80" s="152" t="s">
        <v>263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>
        <v>3</v>
      </c>
      <c r="AB80" s="152">
        <f t="shared" si="4"/>
        <v>3</v>
      </c>
      <c r="AC80" s="157">
        <f t="shared" si="3"/>
        <v>0</v>
      </c>
    </row>
    <row r="81" spans="1:29">
      <c r="A81" s="152" t="s">
        <v>182</v>
      </c>
      <c r="B81" s="152" t="s">
        <v>264</v>
      </c>
      <c r="C81" s="152"/>
      <c r="D81" s="152"/>
      <c r="E81" s="152"/>
      <c r="F81" s="152"/>
      <c r="G81" s="152">
        <v>3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>
        <f t="shared" si="4"/>
        <v>3</v>
      </c>
      <c r="AC81" s="157">
        <f t="shared" si="3"/>
        <v>0</v>
      </c>
    </row>
    <row r="82" spans="1:29">
      <c r="A82" s="152" t="s">
        <v>184</v>
      </c>
      <c r="B82" s="152" t="s">
        <v>265</v>
      </c>
      <c r="C82" s="152"/>
      <c r="D82" s="152"/>
      <c r="E82" s="152"/>
      <c r="F82" s="152">
        <v>1</v>
      </c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2">
        <f t="shared" si="4"/>
        <v>1</v>
      </c>
      <c r="AC82" s="157">
        <f t="shared" si="3"/>
        <v>0</v>
      </c>
    </row>
    <row r="83" spans="1:29">
      <c r="A83" s="152" t="s">
        <v>186</v>
      </c>
      <c r="B83" s="152" t="s">
        <v>266</v>
      </c>
      <c r="C83" s="152"/>
      <c r="D83" s="152"/>
      <c r="E83" s="152"/>
      <c r="F83" s="152"/>
      <c r="G83" s="152">
        <v>2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>
        <f t="shared" si="4"/>
        <v>2</v>
      </c>
      <c r="AC83" s="152">
        <f t="shared" si="3"/>
        <v>0</v>
      </c>
    </row>
    <row r="84" spans="1:29">
      <c r="A84" s="152" t="s">
        <v>188</v>
      </c>
      <c r="B84" s="152" t="s">
        <v>267</v>
      </c>
      <c r="C84" s="152"/>
      <c r="D84" s="152"/>
      <c r="E84" s="152"/>
      <c r="F84" s="152"/>
      <c r="G84" s="152">
        <v>2</v>
      </c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>
        <f t="shared" si="4"/>
        <v>2</v>
      </c>
      <c r="AC84" s="152">
        <f t="shared" si="3"/>
        <v>0</v>
      </c>
    </row>
    <row r="85" spans="1:29">
      <c r="A85" s="152" t="s">
        <v>190</v>
      </c>
      <c r="B85" s="152" t="s">
        <v>268</v>
      </c>
      <c r="C85" s="152"/>
      <c r="D85" s="152"/>
      <c r="E85" s="152"/>
      <c r="F85" s="152">
        <v>9</v>
      </c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>
        <f t="shared" si="4"/>
        <v>9</v>
      </c>
      <c r="AC85" s="152"/>
    </row>
    <row r="86" spans="1:29">
      <c r="A86" s="152" t="s">
        <v>192</v>
      </c>
      <c r="B86" s="152" t="s">
        <v>269</v>
      </c>
      <c r="C86" s="152"/>
      <c r="D86" s="152"/>
      <c r="E86" s="152"/>
      <c r="F86" s="152">
        <v>5</v>
      </c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>
        <f t="shared" si="4"/>
        <v>5</v>
      </c>
      <c r="AC86" s="152"/>
    </row>
    <row r="87" spans="28:28">
      <c r="AB87" s="160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51" t="s">
        <v>270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</row>
    <row r="2" spans="1:29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52" t="s">
        <v>9</v>
      </c>
      <c r="J2" s="152" t="s">
        <v>10</v>
      </c>
      <c r="K2" s="152" t="s">
        <v>11</v>
      </c>
      <c r="L2" s="152" t="s">
        <v>12</v>
      </c>
      <c r="M2" s="152" t="s">
        <v>13</v>
      </c>
      <c r="N2" s="152" t="s">
        <v>14</v>
      </c>
      <c r="O2" s="152" t="s">
        <v>15</v>
      </c>
      <c r="P2" s="152" t="s">
        <v>16</v>
      </c>
      <c r="Q2" s="152" t="s">
        <v>17</v>
      </c>
      <c r="R2" s="152" t="s">
        <v>18</v>
      </c>
      <c r="S2" s="152" t="s">
        <v>19</v>
      </c>
      <c r="T2" s="152" t="s">
        <v>20</v>
      </c>
      <c r="U2" s="152" t="s">
        <v>21</v>
      </c>
      <c r="V2" s="152" t="s">
        <v>22</v>
      </c>
      <c r="W2" s="152" t="s">
        <v>23</v>
      </c>
      <c r="X2" s="152" t="s">
        <v>24</v>
      </c>
      <c r="Y2" s="152" t="s">
        <v>25</v>
      </c>
      <c r="Z2" s="152" t="s">
        <v>26</v>
      </c>
      <c r="AA2" s="152" t="s">
        <v>27</v>
      </c>
      <c r="AB2" s="152" t="s">
        <v>28</v>
      </c>
      <c r="AC2" s="152" t="s">
        <v>206</v>
      </c>
    </row>
    <row r="3" spans="1:29">
      <c r="A3" s="152" t="s">
        <v>29</v>
      </c>
      <c r="B3" s="152" t="s">
        <v>271</v>
      </c>
      <c r="C3" s="152">
        <v>900</v>
      </c>
      <c r="D3" s="152">
        <v>2200</v>
      </c>
      <c r="E3" s="152">
        <v>1</v>
      </c>
      <c r="F3" s="154">
        <v>1</v>
      </c>
      <c r="G3" s="152"/>
      <c r="H3" s="152">
        <v>1</v>
      </c>
      <c r="I3" s="152">
        <v>1</v>
      </c>
      <c r="J3" s="152">
        <v>1</v>
      </c>
      <c r="K3" s="152">
        <v>1</v>
      </c>
      <c r="L3" s="152">
        <v>1</v>
      </c>
      <c r="M3" s="152">
        <v>1</v>
      </c>
      <c r="N3" s="152">
        <v>1</v>
      </c>
      <c r="O3" s="152">
        <v>1</v>
      </c>
      <c r="P3" s="152">
        <v>1</v>
      </c>
      <c r="Q3" s="152">
        <v>1</v>
      </c>
      <c r="R3" s="152">
        <v>1</v>
      </c>
      <c r="S3" s="152">
        <v>1</v>
      </c>
      <c r="T3" s="152">
        <v>1</v>
      </c>
      <c r="U3" s="152">
        <v>1</v>
      </c>
      <c r="V3" s="152">
        <v>1</v>
      </c>
      <c r="W3" s="152">
        <v>1</v>
      </c>
      <c r="X3" s="152">
        <v>1</v>
      </c>
      <c r="Y3" s="152">
        <v>1</v>
      </c>
      <c r="Z3" s="152">
        <v>1</v>
      </c>
      <c r="AA3" s="152"/>
      <c r="AB3" s="152">
        <f>SUM(E3:AA3)</f>
        <v>21</v>
      </c>
      <c r="AC3" s="152"/>
    </row>
    <row r="4" spans="1:29">
      <c r="A4" s="152" t="s">
        <v>31</v>
      </c>
      <c r="B4" s="152" t="s">
        <v>40</v>
      </c>
      <c r="C4" s="152">
        <v>900</v>
      </c>
      <c r="D4" s="152">
        <v>1200</v>
      </c>
      <c r="E4" s="152">
        <v>2</v>
      </c>
      <c r="F4" s="154">
        <v>2</v>
      </c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>
        <f t="shared" ref="AB4:AB61" si="0">SUM(E4:AA4)</f>
        <v>4</v>
      </c>
      <c r="AC4" s="152"/>
    </row>
    <row r="5" spans="1:29">
      <c r="A5" s="152" t="s">
        <v>33</v>
      </c>
      <c r="B5" s="152" t="s">
        <v>272</v>
      </c>
      <c r="C5" s="152">
        <v>1600</v>
      </c>
      <c r="D5" s="152">
        <v>1500</v>
      </c>
      <c r="E5" s="152">
        <v>1</v>
      </c>
      <c r="F5" s="154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>
        <f t="shared" si="0"/>
        <v>1</v>
      </c>
      <c r="AC5" s="152"/>
    </row>
    <row r="6" spans="1:29">
      <c r="A6" s="152" t="s">
        <v>35</v>
      </c>
      <c r="B6" s="152" t="s">
        <v>273</v>
      </c>
      <c r="C6" s="152">
        <v>1700</v>
      </c>
      <c r="D6" s="152">
        <v>2000</v>
      </c>
      <c r="E6" s="152">
        <v>1</v>
      </c>
      <c r="F6" s="154">
        <v>1</v>
      </c>
      <c r="G6" s="152"/>
      <c r="H6" s="152">
        <v>1</v>
      </c>
      <c r="I6" s="152">
        <v>1</v>
      </c>
      <c r="J6" s="152">
        <v>1</v>
      </c>
      <c r="K6" s="152">
        <v>1</v>
      </c>
      <c r="L6" s="152">
        <v>1</v>
      </c>
      <c r="M6" s="152">
        <v>1</v>
      </c>
      <c r="N6" s="152">
        <v>1</v>
      </c>
      <c r="O6" s="152">
        <v>1</v>
      </c>
      <c r="P6" s="152">
        <v>1</v>
      </c>
      <c r="Q6" s="152">
        <v>1</v>
      </c>
      <c r="R6" s="152">
        <v>1</v>
      </c>
      <c r="S6" s="152">
        <v>1</v>
      </c>
      <c r="T6" s="152">
        <v>1</v>
      </c>
      <c r="U6" s="152">
        <v>1</v>
      </c>
      <c r="V6" s="152">
        <v>1</v>
      </c>
      <c r="W6" s="152">
        <v>1</v>
      </c>
      <c r="X6" s="152">
        <v>1</v>
      </c>
      <c r="Y6" s="152">
        <v>1</v>
      </c>
      <c r="Z6" s="152">
        <v>1</v>
      </c>
      <c r="AA6" s="152"/>
      <c r="AB6" s="152">
        <f t="shared" si="0"/>
        <v>21</v>
      </c>
      <c r="AC6" s="152"/>
    </row>
    <row r="7" spans="1:29">
      <c r="A7" s="152" t="s">
        <v>37</v>
      </c>
      <c r="B7" s="152" t="s">
        <v>274</v>
      </c>
      <c r="C7" s="152">
        <v>3100</v>
      </c>
      <c r="D7" s="152">
        <v>2100</v>
      </c>
      <c r="E7" s="152"/>
      <c r="F7" s="152">
        <v>3</v>
      </c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>
        <f t="shared" si="0"/>
        <v>3</v>
      </c>
      <c r="AC7" s="152"/>
    </row>
    <row r="8" spans="1:29">
      <c r="A8" s="152" t="s">
        <v>39</v>
      </c>
      <c r="B8" s="155" t="s">
        <v>268</v>
      </c>
      <c r="C8" s="152">
        <v>1500</v>
      </c>
      <c r="D8" s="152">
        <v>2400</v>
      </c>
      <c r="E8" s="152"/>
      <c r="F8" s="152">
        <v>4</v>
      </c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>
        <f t="shared" si="0"/>
        <v>4</v>
      </c>
      <c r="AC8" s="152"/>
    </row>
    <row r="9" spans="1:29">
      <c r="A9" s="152" t="s">
        <v>41</v>
      </c>
      <c r="B9" s="152" t="s">
        <v>275</v>
      </c>
      <c r="C9" s="152"/>
      <c r="D9" s="152"/>
      <c r="E9" s="152"/>
      <c r="F9" s="152">
        <v>1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>
        <f t="shared" si="0"/>
        <v>1</v>
      </c>
      <c r="AC9" s="152"/>
    </row>
    <row r="10" spans="1:29">
      <c r="A10" s="152" t="s">
        <v>43</v>
      </c>
      <c r="B10" s="152" t="s">
        <v>276</v>
      </c>
      <c r="C10" s="152"/>
      <c r="D10" s="152"/>
      <c r="E10" s="152"/>
      <c r="F10" s="152">
        <v>1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>
        <f t="shared" si="0"/>
        <v>1</v>
      </c>
      <c r="AC10" s="152"/>
    </row>
    <row r="11" spans="1:29">
      <c r="A11" s="152" t="s">
        <v>45</v>
      </c>
      <c r="B11" s="152" t="s">
        <v>70</v>
      </c>
      <c r="C11" s="152"/>
      <c r="D11" s="152"/>
      <c r="E11" s="152"/>
      <c r="F11" s="152">
        <v>5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>
        <f t="shared" si="0"/>
        <v>5</v>
      </c>
      <c r="AC11" s="152"/>
    </row>
    <row r="12" spans="1:29">
      <c r="A12" s="152" t="s">
        <v>47</v>
      </c>
      <c r="B12" s="152" t="s">
        <v>277</v>
      </c>
      <c r="C12" s="152"/>
      <c r="D12" s="152"/>
      <c r="E12" s="152"/>
      <c r="F12" s="152">
        <v>2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>
        <f t="shared" si="0"/>
        <v>2</v>
      </c>
      <c r="AC12" s="152"/>
    </row>
    <row r="13" spans="1:29">
      <c r="A13" s="152" t="s">
        <v>49</v>
      </c>
      <c r="B13" s="152" t="s">
        <v>278</v>
      </c>
      <c r="C13" s="152"/>
      <c r="D13" s="152"/>
      <c r="E13" s="152"/>
      <c r="F13" s="152">
        <v>1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>
        <f t="shared" si="0"/>
        <v>1</v>
      </c>
      <c r="AC13" s="152"/>
    </row>
    <row r="14" spans="1:29">
      <c r="A14" s="152" t="s">
        <v>51</v>
      </c>
      <c r="B14" s="152" t="s">
        <v>279</v>
      </c>
      <c r="C14" s="152"/>
      <c r="D14" s="152"/>
      <c r="E14" s="152"/>
      <c r="F14" s="152">
        <v>1</v>
      </c>
      <c r="G14" s="152"/>
      <c r="H14" s="152"/>
      <c r="I14" s="152"/>
      <c r="J14" s="152">
        <v>1</v>
      </c>
      <c r="K14" s="152">
        <v>1</v>
      </c>
      <c r="L14" s="152">
        <v>1</v>
      </c>
      <c r="M14" s="152">
        <v>1</v>
      </c>
      <c r="N14" s="152">
        <v>1</v>
      </c>
      <c r="O14" s="152">
        <v>1</v>
      </c>
      <c r="P14" s="152">
        <v>1</v>
      </c>
      <c r="Q14" s="152">
        <v>1</v>
      </c>
      <c r="R14" s="152">
        <v>1</v>
      </c>
      <c r="S14" s="152">
        <v>1</v>
      </c>
      <c r="T14" s="152">
        <v>1</v>
      </c>
      <c r="U14" s="152">
        <v>1</v>
      </c>
      <c r="V14" s="152">
        <v>1</v>
      </c>
      <c r="W14" s="152">
        <v>1</v>
      </c>
      <c r="X14" s="152">
        <v>1</v>
      </c>
      <c r="Y14" s="152">
        <v>1</v>
      </c>
      <c r="Z14" s="152">
        <v>1</v>
      </c>
      <c r="AA14" s="152"/>
      <c r="AB14" s="152">
        <f t="shared" si="0"/>
        <v>18</v>
      </c>
      <c r="AC14" s="152"/>
    </row>
    <row r="15" spans="1:29">
      <c r="A15" s="152" t="s">
        <v>53</v>
      </c>
      <c r="B15" s="152" t="s">
        <v>280</v>
      </c>
      <c r="C15" s="152"/>
      <c r="D15" s="152"/>
      <c r="E15" s="152"/>
      <c r="F15" s="152"/>
      <c r="G15" s="152">
        <v>3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>
        <f t="shared" si="0"/>
        <v>3</v>
      </c>
      <c r="AC15" s="152"/>
    </row>
    <row r="16" spans="1:29">
      <c r="A16" s="152" t="s">
        <v>55</v>
      </c>
      <c r="B16" s="152" t="s">
        <v>281</v>
      </c>
      <c r="C16" s="152"/>
      <c r="D16" s="152"/>
      <c r="E16" s="152"/>
      <c r="F16" s="152"/>
      <c r="G16" s="152">
        <v>2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>
        <f t="shared" si="0"/>
        <v>2</v>
      </c>
      <c r="AC16" s="152"/>
    </row>
    <row r="17" spans="1:29">
      <c r="A17" s="152" t="s">
        <v>57</v>
      </c>
      <c r="B17" s="152" t="s">
        <v>151</v>
      </c>
      <c r="C17" s="152"/>
      <c r="D17" s="152"/>
      <c r="E17" s="152"/>
      <c r="F17" s="152"/>
      <c r="G17" s="152">
        <v>3</v>
      </c>
      <c r="H17" s="152">
        <v>4</v>
      </c>
      <c r="I17" s="152">
        <v>4</v>
      </c>
      <c r="J17" s="152">
        <v>4</v>
      </c>
      <c r="K17" s="152">
        <v>4</v>
      </c>
      <c r="L17" s="152">
        <v>4</v>
      </c>
      <c r="M17" s="152">
        <v>4</v>
      </c>
      <c r="N17" s="152">
        <v>4</v>
      </c>
      <c r="O17" s="152">
        <v>4</v>
      </c>
      <c r="P17" s="152">
        <v>4</v>
      </c>
      <c r="Q17" s="152">
        <v>4</v>
      </c>
      <c r="R17" s="152">
        <v>4</v>
      </c>
      <c r="S17" s="152">
        <v>4</v>
      </c>
      <c r="T17" s="152">
        <v>4</v>
      </c>
      <c r="U17" s="152">
        <v>4</v>
      </c>
      <c r="V17" s="152">
        <v>4</v>
      </c>
      <c r="W17" s="152">
        <v>4</v>
      </c>
      <c r="X17" s="152">
        <v>4</v>
      </c>
      <c r="Y17" s="152">
        <v>4</v>
      </c>
      <c r="Z17" s="152">
        <v>4</v>
      </c>
      <c r="AA17" s="152"/>
      <c r="AB17" s="152">
        <f t="shared" si="0"/>
        <v>79</v>
      </c>
      <c r="AC17" s="152"/>
    </row>
    <row r="18" spans="1:29">
      <c r="A18" s="152" t="s">
        <v>59</v>
      </c>
      <c r="B18" s="152" t="s">
        <v>282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>
        <f t="shared" si="0"/>
        <v>0</v>
      </c>
      <c r="AC18" s="152"/>
    </row>
    <row r="19" spans="1:29">
      <c r="A19" s="152" t="s">
        <v>61</v>
      </c>
      <c r="B19" s="152" t="s">
        <v>235</v>
      </c>
      <c r="C19" s="152"/>
      <c r="D19" s="152"/>
      <c r="E19" s="152"/>
      <c r="F19" s="152"/>
      <c r="G19" s="152">
        <v>5</v>
      </c>
      <c r="H19" s="152">
        <v>6</v>
      </c>
      <c r="I19" s="152">
        <v>6</v>
      </c>
      <c r="J19" s="152">
        <v>6</v>
      </c>
      <c r="K19" s="152">
        <v>6</v>
      </c>
      <c r="L19" s="152">
        <v>6</v>
      </c>
      <c r="M19" s="152">
        <v>6</v>
      </c>
      <c r="N19" s="152">
        <v>6</v>
      </c>
      <c r="O19" s="152">
        <v>6</v>
      </c>
      <c r="P19" s="152">
        <v>6</v>
      </c>
      <c r="Q19" s="152">
        <v>6</v>
      </c>
      <c r="R19" s="152">
        <v>6</v>
      </c>
      <c r="S19" s="152">
        <v>6</v>
      </c>
      <c r="T19" s="152">
        <v>6</v>
      </c>
      <c r="U19" s="152">
        <v>6</v>
      </c>
      <c r="V19" s="152">
        <v>6</v>
      </c>
      <c r="W19" s="152">
        <v>6</v>
      </c>
      <c r="X19" s="152">
        <v>6</v>
      </c>
      <c r="Y19" s="152">
        <v>6</v>
      </c>
      <c r="Z19" s="152">
        <v>6</v>
      </c>
      <c r="AA19" s="152"/>
      <c r="AB19" s="152">
        <f t="shared" si="0"/>
        <v>119</v>
      </c>
      <c r="AC19" s="152"/>
    </row>
    <row r="20" spans="1:29">
      <c r="A20" s="152" t="s">
        <v>63</v>
      </c>
      <c r="B20" s="152" t="s">
        <v>283</v>
      </c>
      <c r="C20" s="152"/>
      <c r="D20" s="152"/>
      <c r="E20" s="152"/>
      <c r="F20" s="152"/>
      <c r="G20" s="152">
        <v>1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>
        <f t="shared" si="0"/>
        <v>1</v>
      </c>
      <c r="AC20" s="152"/>
    </row>
    <row r="21" spans="1:29">
      <c r="A21" s="152" t="s">
        <v>65</v>
      </c>
      <c r="B21" s="152" t="s">
        <v>153</v>
      </c>
      <c r="C21" s="152"/>
      <c r="D21" s="152"/>
      <c r="E21" s="152"/>
      <c r="F21" s="152"/>
      <c r="G21" s="152">
        <v>2</v>
      </c>
      <c r="H21" s="152">
        <v>4</v>
      </c>
      <c r="I21" s="152">
        <v>4</v>
      </c>
      <c r="J21" s="152">
        <v>4</v>
      </c>
      <c r="K21" s="152">
        <v>4</v>
      </c>
      <c r="L21" s="152">
        <v>4</v>
      </c>
      <c r="M21" s="152">
        <v>4</v>
      </c>
      <c r="N21" s="152">
        <v>4</v>
      </c>
      <c r="O21" s="152">
        <v>4</v>
      </c>
      <c r="P21" s="152">
        <v>4</v>
      </c>
      <c r="Q21" s="152">
        <v>4</v>
      </c>
      <c r="R21" s="152">
        <v>4</v>
      </c>
      <c r="S21" s="152">
        <v>4</v>
      </c>
      <c r="T21" s="152">
        <v>4</v>
      </c>
      <c r="U21" s="152">
        <v>4</v>
      </c>
      <c r="V21" s="152">
        <v>4</v>
      </c>
      <c r="W21" s="152">
        <v>4</v>
      </c>
      <c r="X21" s="152">
        <v>4</v>
      </c>
      <c r="Y21" s="152">
        <v>4</v>
      </c>
      <c r="Z21" s="152">
        <v>4</v>
      </c>
      <c r="AA21" s="152"/>
      <c r="AB21" s="152">
        <f t="shared" si="0"/>
        <v>78</v>
      </c>
      <c r="AC21" s="152"/>
    </row>
    <row r="22" spans="1:29">
      <c r="A22" s="152" t="s">
        <v>67</v>
      </c>
      <c r="B22" s="152" t="s">
        <v>284</v>
      </c>
      <c r="C22" s="152"/>
      <c r="D22" s="152"/>
      <c r="E22" s="152"/>
      <c r="F22" s="152"/>
      <c r="G22" s="152">
        <v>1</v>
      </c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>
        <f t="shared" si="0"/>
        <v>1</v>
      </c>
      <c r="AC22" s="152"/>
    </row>
    <row r="23" spans="1:29">
      <c r="A23" s="152" t="s">
        <v>69</v>
      </c>
      <c r="B23" s="152" t="s">
        <v>285</v>
      </c>
      <c r="C23" s="152"/>
      <c r="D23" s="152"/>
      <c r="E23" s="152"/>
      <c r="F23" s="152"/>
      <c r="G23" s="152">
        <v>1</v>
      </c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>
        <f t="shared" si="0"/>
        <v>1</v>
      </c>
      <c r="AC23" s="152"/>
    </row>
    <row r="24" spans="1:29">
      <c r="A24" s="152" t="s">
        <v>71</v>
      </c>
      <c r="B24" s="152" t="s">
        <v>286</v>
      </c>
      <c r="C24" s="152"/>
      <c r="D24" s="152"/>
      <c r="E24" s="152"/>
      <c r="F24" s="152"/>
      <c r="G24" s="152">
        <v>2</v>
      </c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>
        <f t="shared" si="0"/>
        <v>2</v>
      </c>
      <c r="AC24" s="152"/>
    </row>
    <row r="25" spans="1:29">
      <c r="A25" s="152" t="s">
        <v>223</v>
      </c>
      <c r="B25" s="152" t="s">
        <v>287</v>
      </c>
      <c r="C25" s="152"/>
      <c r="D25" s="152"/>
      <c r="E25" s="152"/>
      <c r="F25" s="152"/>
      <c r="G25" s="152">
        <v>2</v>
      </c>
      <c r="H25" s="152">
        <v>2</v>
      </c>
      <c r="I25" s="152">
        <v>2</v>
      </c>
      <c r="J25" s="152">
        <v>2</v>
      </c>
      <c r="K25" s="152">
        <v>2</v>
      </c>
      <c r="L25" s="152">
        <v>2</v>
      </c>
      <c r="M25" s="152">
        <v>2</v>
      </c>
      <c r="N25" s="152">
        <v>2</v>
      </c>
      <c r="O25" s="152">
        <v>2</v>
      </c>
      <c r="P25" s="152">
        <v>2</v>
      </c>
      <c r="Q25" s="152">
        <v>2</v>
      </c>
      <c r="R25" s="152">
        <v>2</v>
      </c>
      <c r="S25" s="152">
        <v>2</v>
      </c>
      <c r="T25" s="152">
        <v>2</v>
      </c>
      <c r="U25" s="152">
        <v>2</v>
      </c>
      <c r="V25" s="152">
        <v>2</v>
      </c>
      <c r="W25" s="152">
        <v>2</v>
      </c>
      <c r="X25" s="152">
        <v>2</v>
      </c>
      <c r="Y25" s="152"/>
      <c r="Z25" s="152">
        <v>2</v>
      </c>
      <c r="AA25" s="152"/>
      <c r="AB25" s="152">
        <f t="shared" si="0"/>
        <v>38</v>
      </c>
      <c r="AC25" s="152"/>
    </row>
    <row r="26" spans="1:29">
      <c r="A26" s="152" t="s">
        <v>73</v>
      </c>
      <c r="B26" s="152" t="s">
        <v>288</v>
      </c>
      <c r="C26" s="152"/>
      <c r="D26" s="152"/>
      <c r="E26" s="152"/>
      <c r="F26" s="152"/>
      <c r="G26" s="152">
        <v>2</v>
      </c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>
        <f t="shared" si="0"/>
        <v>2</v>
      </c>
      <c r="AC26" s="152"/>
    </row>
    <row r="27" spans="1:29">
      <c r="A27" s="152" t="s">
        <v>75</v>
      </c>
      <c r="B27" s="152" t="s">
        <v>289</v>
      </c>
      <c r="C27" s="152"/>
      <c r="D27" s="152"/>
      <c r="E27" s="152"/>
      <c r="F27" s="152"/>
      <c r="G27" s="152">
        <v>1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>
        <f t="shared" si="0"/>
        <v>1</v>
      </c>
      <c r="AC27" s="152"/>
    </row>
    <row r="28" spans="1:29">
      <c r="A28" s="152" t="s">
        <v>77</v>
      </c>
      <c r="B28" s="152" t="s">
        <v>290</v>
      </c>
      <c r="C28" s="152"/>
      <c r="D28" s="152"/>
      <c r="E28" s="152"/>
      <c r="F28" s="152"/>
      <c r="G28" s="152">
        <v>1</v>
      </c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>
        <f t="shared" si="0"/>
        <v>1</v>
      </c>
      <c r="AC28" s="152"/>
    </row>
    <row r="29" spans="1:29">
      <c r="A29" s="152" t="s">
        <v>79</v>
      </c>
      <c r="B29" s="152" t="s">
        <v>252</v>
      </c>
      <c r="C29" s="152"/>
      <c r="D29" s="152"/>
      <c r="E29" s="152"/>
      <c r="F29" s="152"/>
      <c r="G29" s="152">
        <v>1</v>
      </c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>
        <f t="shared" si="0"/>
        <v>1</v>
      </c>
      <c r="AC29" s="152"/>
    </row>
    <row r="30" spans="1:29">
      <c r="A30" s="152" t="s">
        <v>81</v>
      </c>
      <c r="B30" s="152" t="s">
        <v>291</v>
      </c>
      <c r="C30" s="152"/>
      <c r="D30" s="152"/>
      <c r="E30" s="152"/>
      <c r="F30" s="152"/>
      <c r="G30" s="152">
        <v>2</v>
      </c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>
        <f t="shared" si="0"/>
        <v>2</v>
      </c>
      <c r="AC30" s="152"/>
    </row>
    <row r="31" spans="1:29">
      <c r="A31" s="152" t="s">
        <v>83</v>
      </c>
      <c r="B31" s="152" t="s">
        <v>292</v>
      </c>
      <c r="C31" s="152"/>
      <c r="D31" s="152"/>
      <c r="E31" s="152"/>
      <c r="F31" s="152"/>
      <c r="G31" s="152">
        <v>1</v>
      </c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>
        <f t="shared" si="0"/>
        <v>1</v>
      </c>
      <c r="AC31" s="152"/>
    </row>
    <row r="32" spans="1:29">
      <c r="A32" s="152" t="s">
        <v>85</v>
      </c>
      <c r="B32" s="152" t="s">
        <v>293</v>
      </c>
      <c r="C32" s="152"/>
      <c r="D32" s="152"/>
      <c r="E32" s="152"/>
      <c r="F32" s="152"/>
      <c r="G32" s="152">
        <v>1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>
        <f t="shared" si="0"/>
        <v>1</v>
      </c>
      <c r="AC32" s="152"/>
    </row>
    <row r="33" spans="1:29">
      <c r="A33" s="152" t="s">
        <v>87</v>
      </c>
      <c r="B33" s="152" t="s">
        <v>294</v>
      </c>
      <c r="C33" s="152"/>
      <c r="D33" s="152"/>
      <c r="E33" s="152"/>
      <c r="F33" s="152"/>
      <c r="G33" s="152">
        <v>2</v>
      </c>
      <c r="H33" s="152">
        <v>2</v>
      </c>
      <c r="I33" s="152">
        <v>2</v>
      </c>
      <c r="J33" s="152">
        <v>2</v>
      </c>
      <c r="K33" s="152">
        <v>2</v>
      </c>
      <c r="L33" s="152">
        <v>2</v>
      </c>
      <c r="M33" s="152">
        <v>2</v>
      </c>
      <c r="N33" s="152">
        <v>2</v>
      </c>
      <c r="O33" s="152">
        <v>2</v>
      </c>
      <c r="P33" s="152">
        <v>2</v>
      </c>
      <c r="Q33" s="152">
        <v>2</v>
      </c>
      <c r="R33" s="152">
        <v>2</v>
      </c>
      <c r="S33" s="152">
        <v>2</v>
      </c>
      <c r="T33" s="152">
        <v>2</v>
      </c>
      <c r="U33" s="152">
        <v>2</v>
      </c>
      <c r="V33" s="152">
        <v>2</v>
      </c>
      <c r="W33" s="152">
        <v>2</v>
      </c>
      <c r="X33" s="152">
        <v>2</v>
      </c>
      <c r="Y33" s="152"/>
      <c r="Z33" s="152">
        <v>2</v>
      </c>
      <c r="AA33" s="152"/>
      <c r="AB33" s="152">
        <f t="shared" si="0"/>
        <v>38</v>
      </c>
      <c r="AC33" s="152"/>
    </row>
    <row r="34" spans="1:29">
      <c r="A34" s="152" t="s">
        <v>89</v>
      </c>
      <c r="B34" s="152" t="s">
        <v>161</v>
      </c>
      <c r="C34" s="152"/>
      <c r="D34" s="152"/>
      <c r="E34" s="152"/>
      <c r="F34" s="152"/>
      <c r="G34" s="152">
        <v>2</v>
      </c>
      <c r="H34" s="152">
        <v>2</v>
      </c>
      <c r="I34" s="152">
        <v>2</v>
      </c>
      <c r="J34" s="152">
        <v>2</v>
      </c>
      <c r="K34" s="152">
        <v>2</v>
      </c>
      <c r="L34" s="152">
        <v>2</v>
      </c>
      <c r="M34" s="152">
        <v>2</v>
      </c>
      <c r="N34" s="152">
        <v>2</v>
      </c>
      <c r="O34" s="152">
        <v>2</v>
      </c>
      <c r="P34" s="152">
        <v>2</v>
      </c>
      <c r="Q34" s="152">
        <v>2</v>
      </c>
      <c r="R34" s="152">
        <v>2</v>
      </c>
      <c r="S34" s="152">
        <v>2</v>
      </c>
      <c r="T34" s="152">
        <v>2</v>
      </c>
      <c r="U34" s="152">
        <v>2</v>
      </c>
      <c r="V34" s="152">
        <v>2</v>
      </c>
      <c r="W34" s="152">
        <v>2</v>
      </c>
      <c r="X34" s="152">
        <v>2</v>
      </c>
      <c r="Y34" s="152"/>
      <c r="Z34" s="152">
        <v>2</v>
      </c>
      <c r="AA34" s="152"/>
      <c r="AB34" s="152">
        <f t="shared" si="0"/>
        <v>38</v>
      </c>
      <c r="AC34" s="152"/>
    </row>
    <row r="35" spans="1:29">
      <c r="A35" s="152" t="s">
        <v>91</v>
      </c>
      <c r="B35" s="152" t="s">
        <v>175</v>
      </c>
      <c r="C35" s="152"/>
      <c r="D35" s="152"/>
      <c r="E35" s="152"/>
      <c r="F35" s="152"/>
      <c r="G35" s="152"/>
      <c r="H35" s="152">
        <v>2</v>
      </c>
      <c r="I35" s="152">
        <v>2</v>
      </c>
      <c r="J35" s="152">
        <v>2</v>
      </c>
      <c r="K35" s="152">
        <v>2</v>
      </c>
      <c r="L35" s="152">
        <v>2</v>
      </c>
      <c r="M35" s="152">
        <v>2</v>
      </c>
      <c r="N35" s="152">
        <v>2</v>
      </c>
      <c r="O35" s="152">
        <v>2</v>
      </c>
      <c r="P35" s="152">
        <v>2</v>
      </c>
      <c r="Q35" s="152">
        <v>2</v>
      </c>
      <c r="R35" s="152">
        <v>2</v>
      </c>
      <c r="S35" s="152">
        <v>2</v>
      </c>
      <c r="T35" s="152">
        <v>2</v>
      </c>
      <c r="U35" s="152">
        <v>2</v>
      </c>
      <c r="V35" s="152">
        <v>2</v>
      </c>
      <c r="W35" s="152">
        <v>2</v>
      </c>
      <c r="X35" s="152">
        <v>2</v>
      </c>
      <c r="Y35" s="152">
        <v>2</v>
      </c>
      <c r="Z35" s="152">
        <v>2</v>
      </c>
      <c r="AA35" s="152"/>
      <c r="AB35" s="152">
        <f t="shared" si="0"/>
        <v>38</v>
      </c>
      <c r="AC35" s="152"/>
    </row>
    <row r="36" spans="1:29">
      <c r="A36" s="152" t="s">
        <v>93</v>
      </c>
      <c r="B36" s="152" t="s">
        <v>295</v>
      </c>
      <c r="C36" s="152"/>
      <c r="D36" s="152"/>
      <c r="E36" s="152"/>
      <c r="F36" s="152"/>
      <c r="G36" s="152">
        <v>1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>
        <f t="shared" si="0"/>
        <v>1</v>
      </c>
      <c r="AC36" s="152"/>
    </row>
    <row r="37" spans="1:29">
      <c r="A37" s="152" t="s">
        <v>95</v>
      </c>
      <c r="B37" s="152" t="s">
        <v>296</v>
      </c>
      <c r="C37" s="152"/>
      <c r="D37" s="152"/>
      <c r="E37" s="152"/>
      <c r="F37" s="152"/>
      <c r="G37" s="152">
        <v>1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>
        <f t="shared" si="0"/>
        <v>1</v>
      </c>
      <c r="AC37" s="152"/>
    </row>
    <row r="38" spans="1:29">
      <c r="A38" s="152" t="s">
        <v>97</v>
      </c>
      <c r="B38" s="152" t="s">
        <v>297</v>
      </c>
      <c r="C38" s="152"/>
      <c r="D38" s="152"/>
      <c r="E38" s="152"/>
      <c r="F38" s="152"/>
      <c r="G38" s="152">
        <v>1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>
        <f t="shared" si="0"/>
        <v>1</v>
      </c>
      <c r="AC38" s="152"/>
    </row>
    <row r="39" spans="1:29">
      <c r="A39" s="152" t="s">
        <v>99</v>
      </c>
      <c r="B39" s="152" t="s">
        <v>298</v>
      </c>
      <c r="C39" s="152"/>
      <c r="D39" s="152"/>
      <c r="E39" s="152"/>
      <c r="F39" s="152"/>
      <c r="G39" s="152">
        <v>1</v>
      </c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>
        <f t="shared" si="0"/>
        <v>1</v>
      </c>
      <c r="AC39" s="152"/>
    </row>
    <row r="40" spans="1:29">
      <c r="A40" s="152" t="s">
        <v>101</v>
      </c>
      <c r="B40" s="152" t="s">
        <v>169</v>
      </c>
      <c r="C40" s="152"/>
      <c r="D40" s="152"/>
      <c r="E40" s="152"/>
      <c r="F40" s="152"/>
      <c r="G40" s="152">
        <v>1</v>
      </c>
      <c r="H40" s="152">
        <v>2</v>
      </c>
      <c r="I40" s="152">
        <v>2</v>
      </c>
      <c r="J40" s="152">
        <v>2</v>
      </c>
      <c r="K40" s="152">
        <v>2</v>
      </c>
      <c r="L40" s="152">
        <v>2</v>
      </c>
      <c r="M40" s="152">
        <v>2</v>
      </c>
      <c r="N40" s="152">
        <v>2</v>
      </c>
      <c r="O40" s="152">
        <v>2</v>
      </c>
      <c r="P40" s="152">
        <v>2</v>
      </c>
      <c r="Q40" s="152">
        <v>2</v>
      </c>
      <c r="R40" s="152">
        <v>2</v>
      </c>
      <c r="S40" s="152">
        <v>2</v>
      </c>
      <c r="T40" s="152">
        <v>2</v>
      </c>
      <c r="U40" s="152">
        <v>2</v>
      </c>
      <c r="V40" s="152">
        <v>2</v>
      </c>
      <c r="W40" s="152">
        <v>2</v>
      </c>
      <c r="X40" s="152">
        <v>2</v>
      </c>
      <c r="Y40" s="152">
        <v>2</v>
      </c>
      <c r="Z40" s="152">
        <v>2</v>
      </c>
      <c r="AA40" s="152"/>
      <c r="AB40" s="152">
        <f t="shared" si="0"/>
        <v>39</v>
      </c>
      <c r="AC40" s="152"/>
    </row>
    <row r="41" spans="1:29">
      <c r="A41" s="152" t="s">
        <v>103</v>
      </c>
      <c r="B41" s="152" t="s">
        <v>299</v>
      </c>
      <c r="C41" s="152"/>
      <c r="D41" s="152"/>
      <c r="E41" s="152"/>
      <c r="F41" s="152"/>
      <c r="G41" s="152">
        <v>1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>
        <f t="shared" si="0"/>
        <v>1</v>
      </c>
      <c r="AC41" s="152"/>
    </row>
    <row r="42" spans="1:29">
      <c r="A42" s="152" t="s">
        <v>105</v>
      </c>
      <c r="B42" s="152" t="s">
        <v>141</v>
      </c>
      <c r="C42" s="152"/>
      <c r="D42" s="152"/>
      <c r="E42" s="152"/>
      <c r="F42" s="152"/>
      <c r="G42" s="152">
        <v>1</v>
      </c>
      <c r="H42" s="152">
        <v>2</v>
      </c>
      <c r="I42" s="152">
        <v>2</v>
      </c>
      <c r="J42" s="152">
        <v>2</v>
      </c>
      <c r="K42" s="152">
        <v>2</v>
      </c>
      <c r="L42" s="152">
        <v>2</v>
      </c>
      <c r="M42" s="152">
        <v>2</v>
      </c>
      <c r="N42" s="152">
        <v>2</v>
      </c>
      <c r="O42" s="152">
        <v>2</v>
      </c>
      <c r="P42" s="152">
        <v>2</v>
      </c>
      <c r="Q42" s="152">
        <v>2</v>
      </c>
      <c r="R42" s="152">
        <v>2</v>
      </c>
      <c r="S42" s="152">
        <v>2</v>
      </c>
      <c r="T42" s="152">
        <v>2</v>
      </c>
      <c r="U42" s="152">
        <v>2</v>
      </c>
      <c r="V42" s="152">
        <v>2</v>
      </c>
      <c r="W42" s="152">
        <v>2</v>
      </c>
      <c r="X42" s="152">
        <v>2</v>
      </c>
      <c r="Y42" s="152">
        <v>2</v>
      </c>
      <c r="Z42" s="152">
        <v>2</v>
      </c>
      <c r="AA42" s="152"/>
      <c r="AB42" s="152">
        <f t="shared" si="0"/>
        <v>39</v>
      </c>
      <c r="AC42" s="152"/>
    </row>
    <row r="43" spans="1:29">
      <c r="A43" s="152" t="s">
        <v>107</v>
      </c>
      <c r="B43" s="152" t="s">
        <v>143</v>
      </c>
      <c r="C43" s="152"/>
      <c r="D43" s="152"/>
      <c r="E43" s="152"/>
      <c r="F43" s="152"/>
      <c r="G43" s="152">
        <v>1</v>
      </c>
      <c r="H43" s="152">
        <v>2</v>
      </c>
      <c r="I43" s="152">
        <v>2</v>
      </c>
      <c r="J43" s="152">
        <v>2</v>
      </c>
      <c r="K43" s="152">
        <v>2</v>
      </c>
      <c r="L43" s="152">
        <v>2</v>
      </c>
      <c r="M43" s="152">
        <v>2</v>
      </c>
      <c r="N43" s="152">
        <v>2</v>
      </c>
      <c r="O43" s="152">
        <v>2</v>
      </c>
      <c r="P43" s="152">
        <v>2</v>
      </c>
      <c r="Q43" s="152">
        <v>2</v>
      </c>
      <c r="R43" s="152">
        <v>2</v>
      </c>
      <c r="S43" s="152">
        <v>2</v>
      </c>
      <c r="T43" s="152">
        <v>2</v>
      </c>
      <c r="U43" s="152">
        <v>2</v>
      </c>
      <c r="V43" s="152">
        <v>2</v>
      </c>
      <c r="W43" s="152">
        <v>2</v>
      </c>
      <c r="X43" s="152">
        <v>2</v>
      </c>
      <c r="Y43" s="152">
        <v>2</v>
      </c>
      <c r="Z43" s="152">
        <v>2</v>
      </c>
      <c r="AA43" s="152"/>
      <c r="AB43" s="152">
        <f t="shared" si="0"/>
        <v>39</v>
      </c>
      <c r="AC43" s="152"/>
    </row>
    <row r="44" spans="1:29">
      <c r="A44" s="152" t="s">
        <v>109</v>
      </c>
      <c r="B44" s="152" t="s">
        <v>147</v>
      </c>
      <c r="C44" s="152"/>
      <c r="D44" s="152"/>
      <c r="E44" s="152"/>
      <c r="F44" s="152"/>
      <c r="G44" s="152"/>
      <c r="H44" s="152">
        <v>3</v>
      </c>
      <c r="I44" s="152">
        <v>3</v>
      </c>
      <c r="J44" s="152">
        <v>3</v>
      </c>
      <c r="K44" s="152">
        <v>3</v>
      </c>
      <c r="L44" s="152">
        <v>3</v>
      </c>
      <c r="M44" s="152">
        <v>3</v>
      </c>
      <c r="N44" s="152">
        <v>3</v>
      </c>
      <c r="O44" s="152">
        <v>3</v>
      </c>
      <c r="P44" s="152">
        <v>3</v>
      </c>
      <c r="Q44" s="152">
        <v>3</v>
      </c>
      <c r="R44" s="152">
        <v>3</v>
      </c>
      <c r="S44" s="152">
        <v>3</v>
      </c>
      <c r="T44" s="152">
        <v>3</v>
      </c>
      <c r="U44" s="152">
        <v>3</v>
      </c>
      <c r="V44" s="152">
        <v>3</v>
      </c>
      <c r="W44" s="152">
        <v>3</v>
      </c>
      <c r="X44" s="152">
        <v>3</v>
      </c>
      <c r="Y44" s="152">
        <v>3</v>
      </c>
      <c r="Z44" s="152">
        <v>3</v>
      </c>
      <c r="AA44" s="152"/>
      <c r="AB44" s="152">
        <f t="shared" si="0"/>
        <v>57</v>
      </c>
      <c r="AC44" s="152"/>
    </row>
    <row r="45" spans="1:29">
      <c r="A45" s="152" t="s">
        <v>111</v>
      </c>
      <c r="B45" s="152" t="s">
        <v>157</v>
      </c>
      <c r="C45" s="152"/>
      <c r="D45" s="152"/>
      <c r="E45" s="152"/>
      <c r="F45" s="152"/>
      <c r="G45" s="152">
        <v>1</v>
      </c>
      <c r="H45" s="152">
        <v>2</v>
      </c>
      <c r="I45" s="152">
        <v>2</v>
      </c>
      <c r="J45" s="152">
        <v>2</v>
      </c>
      <c r="K45" s="152">
        <v>2</v>
      </c>
      <c r="L45" s="152">
        <v>2</v>
      </c>
      <c r="M45" s="152">
        <v>2</v>
      </c>
      <c r="N45" s="152">
        <v>2</v>
      </c>
      <c r="O45" s="152">
        <v>2</v>
      </c>
      <c r="P45" s="152">
        <v>2</v>
      </c>
      <c r="Q45" s="152">
        <v>2</v>
      </c>
      <c r="R45" s="152">
        <v>2</v>
      </c>
      <c r="S45" s="152">
        <v>2</v>
      </c>
      <c r="T45" s="152">
        <v>2</v>
      </c>
      <c r="U45" s="152">
        <v>2</v>
      </c>
      <c r="V45" s="152">
        <v>2</v>
      </c>
      <c r="W45" s="152">
        <v>2</v>
      </c>
      <c r="X45" s="152">
        <v>2</v>
      </c>
      <c r="Y45" s="152">
        <v>2</v>
      </c>
      <c r="Z45" s="152">
        <v>2</v>
      </c>
      <c r="AA45" s="152"/>
      <c r="AB45" s="152">
        <f t="shared" si="0"/>
        <v>39</v>
      </c>
      <c r="AC45" s="152"/>
    </row>
    <row r="46" spans="1:29">
      <c r="A46" s="152" t="s">
        <v>113</v>
      </c>
      <c r="B46" s="152" t="s">
        <v>159</v>
      </c>
      <c r="C46" s="152"/>
      <c r="D46" s="152"/>
      <c r="E46" s="152"/>
      <c r="F46" s="152"/>
      <c r="G46" s="152"/>
      <c r="H46" s="152">
        <v>1</v>
      </c>
      <c r="I46" s="152">
        <v>1</v>
      </c>
      <c r="J46" s="152">
        <v>1</v>
      </c>
      <c r="K46" s="152">
        <v>1</v>
      </c>
      <c r="L46" s="152">
        <v>1</v>
      </c>
      <c r="M46" s="152">
        <v>1</v>
      </c>
      <c r="N46" s="152">
        <v>1</v>
      </c>
      <c r="O46" s="152">
        <v>1</v>
      </c>
      <c r="P46" s="152">
        <v>1</v>
      </c>
      <c r="Q46" s="152">
        <v>1</v>
      </c>
      <c r="R46" s="152">
        <v>1</v>
      </c>
      <c r="S46" s="152">
        <v>1</v>
      </c>
      <c r="T46" s="152">
        <v>1</v>
      </c>
      <c r="U46" s="152">
        <v>1</v>
      </c>
      <c r="V46" s="152">
        <v>1</v>
      </c>
      <c r="W46" s="152">
        <v>1</v>
      </c>
      <c r="X46" s="152">
        <v>1</v>
      </c>
      <c r="Y46" s="152">
        <v>1</v>
      </c>
      <c r="Z46" s="152">
        <v>1</v>
      </c>
      <c r="AA46" s="152"/>
      <c r="AB46" s="152">
        <f t="shared" si="0"/>
        <v>19</v>
      </c>
      <c r="AC46" s="152"/>
    </row>
    <row r="47" spans="1:29">
      <c r="A47" s="152" t="s">
        <v>115</v>
      </c>
      <c r="B47" s="152" t="s">
        <v>300</v>
      </c>
      <c r="C47" s="152"/>
      <c r="D47" s="152"/>
      <c r="E47" s="152"/>
      <c r="F47" s="152"/>
      <c r="G47" s="152"/>
      <c r="H47" s="152">
        <v>2</v>
      </c>
      <c r="I47" s="152">
        <v>2</v>
      </c>
      <c r="J47" s="152">
        <v>2</v>
      </c>
      <c r="K47" s="152">
        <v>2</v>
      </c>
      <c r="L47" s="152">
        <v>2</v>
      </c>
      <c r="M47" s="152">
        <v>2</v>
      </c>
      <c r="N47" s="152">
        <v>2</v>
      </c>
      <c r="O47" s="152">
        <v>2</v>
      </c>
      <c r="P47" s="152">
        <v>2</v>
      </c>
      <c r="Q47" s="152">
        <v>2</v>
      </c>
      <c r="R47" s="152">
        <v>2</v>
      </c>
      <c r="S47" s="152">
        <v>2</v>
      </c>
      <c r="T47" s="152">
        <v>2</v>
      </c>
      <c r="U47" s="152">
        <v>2</v>
      </c>
      <c r="V47" s="152">
        <v>2</v>
      </c>
      <c r="W47" s="152">
        <v>2</v>
      </c>
      <c r="X47" s="152">
        <v>2</v>
      </c>
      <c r="Y47" s="152">
        <v>2</v>
      </c>
      <c r="Z47" s="152">
        <v>2</v>
      </c>
      <c r="AA47" s="152"/>
      <c r="AB47" s="152">
        <f t="shared" si="0"/>
        <v>38</v>
      </c>
      <c r="AC47" s="152"/>
    </row>
    <row r="48" spans="1:29">
      <c r="A48" s="152" t="s">
        <v>117</v>
      </c>
      <c r="B48" s="152" t="s">
        <v>163</v>
      </c>
      <c r="C48" s="152"/>
      <c r="D48" s="152"/>
      <c r="E48" s="152"/>
      <c r="F48" s="152"/>
      <c r="G48" s="152"/>
      <c r="H48" s="152">
        <v>2</v>
      </c>
      <c r="I48" s="152">
        <v>2</v>
      </c>
      <c r="J48" s="152">
        <v>2</v>
      </c>
      <c r="K48" s="152">
        <v>2</v>
      </c>
      <c r="L48" s="152">
        <v>2</v>
      </c>
      <c r="M48" s="152">
        <v>2</v>
      </c>
      <c r="N48" s="152">
        <v>2</v>
      </c>
      <c r="O48" s="152">
        <v>2</v>
      </c>
      <c r="P48" s="152">
        <v>2</v>
      </c>
      <c r="Q48" s="152">
        <v>2</v>
      </c>
      <c r="R48" s="152">
        <v>2</v>
      </c>
      <c r="S48" s="152">
        <v>2</v>
      </c>
      <c r="T48" s="152">
        <v>2</v>
      </c>
      <c r="U48" s="152">
        <v>2</v>
      </c>
      <c r="V48" s="152">
        <v>2</v>
      </c>
      <c r="W48" s="152">
        <v>2</v>
      </c>
      <c r="X48" s="152">
        <v>2</v>
      </c>
      <c r="Y48" s="152">
        <v>2</v>
      </c>
      <c r="Z48" s="152">
        <v>2</v>
      </c>
      <c r="AA48" s="152"/>
      <c r="AB48" s="152">
        <f t="shared" si="0"/>
        <v>38</v>
      </c>
      <c r="AC48" s="152"/>
    </row>
    <row r="49" spans="1:29">
      <c r="A49" s="152" t="s">
        <v>119</v>
      </c>
      <c r="B49" s="152" t="s">
        <v>179</v>
      </c>
      <c r="C49" s="152"/>
      <c r="D49" s="152"/>
      <c r="E49" s="152"/>
      <c r="F49" s="152"/>
      <c r="G49" s="152"/>
      <c r="H49" s="152">
        <v>2</v>
      </c>
      <c r="I49" s="152">
        <v>1</v>
      </c>
      <c r="J49" s="152">
        <v>2</v>
      </c>
      <c r="K49" s="152">
        <v>2</v>
      </c>
      <c r="L49" s="152">
        <v>2</v>
      </c>
      <c r="M49" s="152">
        <v>1</v>
      </c>
      <c r="N49" s="152">
        <v>2</v>
      </c>
      <c r="O49" s="152">
        <v>2</v>
      </c>
      <c r="P49" s="152">
        <v>2</v>
      </c>
      <c r="Q49" s="152">
        <v>2</v>
      </c>
      <c r="R49" s="152">
        <v>2</v>
      </c>
      <c r="S49" s="152">
        <v>2</v>
      </c>
      <c r="T49" s="152">
        <v>2</v>
      </c>
      <c r="U49" s="152">
        <v>2</v>
      </c>
      <c r="V49" s="152">
        <v>2</v>
      </c>
      <c r="W49" s="152">
        <v>2</v>
      </c>
      <c r="X49" s="152">
        <v>2</v>
      </c>
      <c r="Y49" s="152">
        <v>2</v>
      </c>
      <c r="Z49" s="152">
        <v>2</v>
      </c>
      <c r="AA49" s="152"/>
      <c r="AB49" s="152">
        <f t="shared" si="0"/>
        <v>36</v>
      </c>
      <c r="AC49" s="152"/>
    </row>
    <row r="50" spans="1:29">
      <c r="A50" s="152" t="s">
        <v>121</v>
      </c>
      <c r="B50" s="152" t="s">
        <v>301</v>
      </c>
      <c r="C50" s="152"/>
      <c r="D50" s="152"/>
      <c r="E50" s="152"/>
      <c r="F50" s="152"/>
      <c r="G50" s="152"/>
      <c r="H50" s="152">
        <v>1</v>
      </c>
      <c r="I50" s="152">
        <v>1</v>
      </c>
      <c r="J50" s="152">
        <v>1</v>
      </c>
      <c r="K50" s="152">
        <v>1</v>
      </c>
      <c r="L50" s="152">
        <v>1</v>
      </c>
      <c r="M50" s="152">
        <v>1</v>
      </c>
      <c r="N50" s="152">
        <v>1</v>
      </c>
      <c r="O50" s="152">
        <v>1</v>
      </c>
      <c r="P50" s="152">
        <v>1</v>
      </c>
      <c r="Q50" s="152">
        <v>1</v>
      </c>
      <c r="R50" s="152">
        <v>1</v>
      </c>
      <c r="S50" s="152">
        <v>1</v>
      </c>
      <c r="T50" s="152">
        <v>1</v>
      </c>
      <c r="U50" s="152">
        <v>1</v>
      </c>
      <c r="V50" s="152">
        <v>1</v>
      </c>
      <c r="W50" s="152">
        <v>1</v>
      </c>
      <c r="X50" s="152">
        <v>1</v>
      </c>
      <c r="Y50" s="152">
        <v>1</v>
      </c>
      <c r="Z50" s="152">
        <v>1</v>
      </c>
      <c r="AA50" s="152">
        <v>2</v>
      </c>
      <c r="AB50" s="152">
        <f t="shared" si="0"/>
        <v>21</v>
      </c>
      <c r="AC50" s="152"/>
    </row>
    <row r="51" spans="1:29">
      <c r="A51" s="152" t="s">
        <v>123</v>
      </c>
      <c r="B51" s="152" t="s">
        <v>145</v>
      </c>
      <c r="C51" s="152"/>
      <c r="D51" s="152"/>
      <c r="E51" s="152"/>
      <c r="F51" s="152"/>
      <c r="G51" s="152"/>
      <c r="H51" s="152">
        <v>4</v>
      </c>
      <c r="I51" s="152">
        <v>4</v>
      </c>
      <c r="J51" s="152">
        <v>4</v>
      </c>
      <c r="K51" s="152">
        <v>4</v>
      </c>
      <c r="L51" s="152">
        <v>4</v>
      </c>
      <c r="M51" s="152">
        <v>4</v>
      </c>
      <c r="N51" s="152">
        <v>4</v>
      </c>
      <c r="O51" s="152">
        <v>4</v>
      </c>
      <c r="P51" s="152">
        <v>4</v>
      </c>
      <c r="Q51" s="152">
        <v>4</v>
      </c>
      <c r="R51" s="152">
        <v>4</v>
      </c>
      <c r="S51" s="152">
        <v>4</v>
      </c>
      <c r="T51" s="152">
        <v>4</v>
      </c>
      <c r="U51" s="152">
        <v>4</v>
      </c>
      <c r="V51" s="152">
        <v>4</v>
      </c>
      <c r="W51" s="152">
        <v>4</v>
      </c>
      <c r="X51" s="152">
        <v>4</v>
      </c>
      <c r="Y51" s="152">
        <v>4</v>
      </c>
      <c r="Z51" s="152">
        <v>4</v>
      </c>
      <c r="AA51" s="152"/>
      <c r="AB51" s="152">
        <f t="shared" si="0"/>
        <v>76</v>
      </c>
      <c r="AC51" s="152"/>
    </row>
    <row r="52" spans="1:29">
      <c r="A52" s="152" t="s">
        <v>125</v>
      </c>
      <c r="B52" s="152" t="s">
        <v>302</v>
      </c>
      <c r="C52" s="152"/>
      <c r="D52" s="152"/>
      <c r="E52" s="152"/>
      <c r="F52" s="152"/>
      <c r="G52" s="152"/>
      <c r="H52" s="152"/>
      <c r="I52" s="152">
        <v>1</v>
      </c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>
        <v>1</v>
      </c>
      <c r="Z52" s="152"/>
      <c r="AA52" s="152"/>
      <c r="AB52" s="152">
        <f t="shared" si="0"/>
        <v>2</v>
      </c>
      <c r="AC52" s="152"/>
    </row>
    <row r="53" spans="1:29">
      <c r="A53" s="152" t="s">
        <v>127</v>
      </c>
      <c r="B53" s="152" t="s">
        <v>303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>
        <v>2</v>
      </c>
      <c r="Z53" s="152"/>
      <c r="AA53" s="152"/>
      <c r="AB53" s="152">
        <f t="shared" si="0"/>
        <v>2</v>
      </c>
      <c r="AC53" s="152"/>
    </row>
    <row r="54" spans="1:29">
      <c r="A54" s="152" t="s">
        <v>129</v>
      </c>
      <c r="B54" s="152" t="s">
        <v>304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>
        <v>2</v>
      </c>
      <c r="Z54" s="152"/>
      <c r="AA54" s="152"/>
      <c r="AB54" s="152">
        <f t="shared" si="0"/>
        <v>2</v>
      </c>
      <c r="AC54" s="152"/>
    </row>
    <row r="55" spans="1:29">
      <c r="A55" s="152" t="s">
        <v>131</v>
      </c>
      <c r="B55" s="152" t="s">
        <v>305</v>
      </c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>
        <v>2</v>
      </c>
      <c r="Z55" s="152"/>
      <c r="AA55" s="152"/>
      <c r="AB55" s="152">
        <f t="shared" si="0"/>
        <v>2</v>
      </c>
      <c r="AC55" s="152"/>
    </row>
    <row r="56" spans="1:29">
      <c r="A56" s="152" t="s">
        <v>133</v>
      </c>
      <c r="B56" s="152" t="s">
        <v>191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>
        <v>3</v>
      </c>
      <c r="AB56" s="152">
        <f t="shared" si="0"/>
        <v>3</v>
      </c>
      <c r="AC56" s="152"/>
    </row>
    <row r="57" spans="1:28">
      <c r="A57" s="152" t="s">
        <v>135</v>
      </c>
      <c r="B57" s="152" t="s">
        <v>306</v>
      </c>
      <c r="F57">
        <v>1</v>
      </c>
      <c r="AB57" s="152">
        <f t="shared" si="0"/>
        <v>1</v>
      </c>
    </row>
    <row r="58" spans="1:28">
      <c r="A58" s="152" t="s">
        <v>137</v>
      </c>
      <c r="B58" s="152" t="s">
        <v>307</v>
      </c>
      <c r="G58">
        <v>2</v>
      </c>
      <c r="AB58" s="152">
        <f t="shared" si="0"/>
        <v>2</v>
      </c>
    </row>
    <row r="59" spans="28:28">
      <c r="AB59" s="152">
        <f t="shared" si="0"/>
        <v>0</v>
      </c>
    </row>
    <row r="60" spans="28:28">
      <c r="AB60" s="152">
        <f t="shared" si="0"/>
        <v>0</v>
      </c>
    </row>
    <row r="61" spans="28:28">
      <c r="AB61" s="152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56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51" t="s">
        <v>308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</row>
    <row r="2" spans="1:29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  <c r="H2" s="152" t="s">
        <v>8</v>
      </c>
      <c r="I2" s="152" t="s">
        <v>9</v>
      </c>
      <c r="J2" s="152" t="s">
        <v>10</v>
      </c>
      <c r="K2" s="152" t="s">
        <v>11</v>
      </c>
      <c r="L2" s="152" t="s">
        <v>12</v>
      </c>
      <c r="M2" s="152" t="s">
        <v>13</v>
      </c>
      <c r="N2" s="152" t="s">
        <v>14</v>
      </c>
      <c r="O2" s="152" t="s">
        <v>15</v>
      </c>
      <c r="P2" s="152" t="s">
        <v>16</v>
      </c>
      <c r="Q2" s="152" t="s">
        <v>17</v>
      </c>
      <c r="R2" s="152" t="s">
        <v>18</v>
      </c>
      <c r="S2" s="152" t="s">
        <v>19</v>
      </c>
      <c r="T2" s="152" t="s">
        <v>20</v>
      </c>
      <c r="U2" s="152" t="s">
        <v>21</v>
      </c>
      <c r="V2" s="152" t="s">
        <v>22</v>
      </c>
      <c r="W2" s="152" t="s">
        <v>23</v>
      </c>
      <c r="X2" s="152" t="s">
        <v>24</v>
      </c>
      <c r="Y2" s="152" t="s">
        <v>25</v>
      </c>
      <c r="Z2" s="152" t="s">
        <v>26</v>
      </c>
      <c r="AA2" s="152" t="s">
        <v>27</v>
      </c>
      <c r="AB2" s="152" t="s">
        <v>28</v>
      </c>
      <c r="AC2" s="152" t="s">
        <v>206</v>
      </c>
    </row>
    <row r="3" spans="1:29">
      <c r="A3" s="152" t="s">
        <v>29</v>
      </c>
      <c r="B3" s="152" t="s">
        <v>309</v>
      </c>
      <c r="C3" s="152"/>
      <c r="D3" s="152"/>
      <c r="E3" s="152">
        <v>2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>
        <f t="shared" ref="AB3:AB30" si="0">SUM(E3:AA3)</f>
        <v>2</v>
      </c>
      <c r="AC3" s="152">
        <f>C3*D3*AB3/1000000</f>
        <v>0</v>
      </c>
    </row>
    <row r="4" spans="1:29">
      <c r="A4" s="152" t="s">
        <v>31</v>
      </c>
      <c r="B4" s="152" t="s">
        <v>310</v>
      </c>
      <c r="C4" s="152"/>
      <c r="D4" s="152"/>
      <c r="E4" s="152"/>
      <c r="F4" s="152">
        <v>1</v>
      </c>
      <c r="G4" s="152">
        <v>1</v>
      </c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>
        <f t="shared" si="0"/>
        <v>2</v>
      </c>
      <c r="AC4" s="152">
        <f t="shared" ref="AC4:AC52" si="1">C4*D4*AB4/1000000</f>
        <v>0</v>
      </c>
    </row>
    <row r="5" spans="1:29">
      <c r="A5" s="152" t="s">
        <v>33</v>
      </c>
      <c r="B5" s="152" t="s">
        <v>311</v>
      </c>
      <c r="C5" s="152"/>
      <c r="D5" s="152"/>
      <c r="E5" s="152"/>
      <c r="F5" s="152">
        <v>1</v>
      </c>
      <c r="G5" s="152">
        <v>1</v>
      </c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>
        <f t="shared" si="0"/>
        <v>2</v>
      </c>
      <c r="AC5" s="152">
        <f t="shared" si="1"/>
        <v>0</v>
      </c>
    </row>
    <row r="6" spans="1:29">
      <c r="A6" s="152" t="s">
        <v>35</v>
      </c>
      <c r="B6" s="152" t="s">
        <v>312</v>
      </c>
      <c r="C6" s="152"/>
      <c r="D6" s="152"/>
      <c r="E6" s="152"/>
      <c r="F6" s="152">
        <v>1</v>
      </c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>
        <f t="shared" si="0"/>
        <v>1</v>
      </c>
      <c r="AC6" s="152">
        <f t="shared" si="1"/>
        <v>0</v>
      </c>
    </row>
    <row r="7" spans="1:29">
      <c r="A7" s="152" t="s">
        <v>37</v>
      </c>
      <c r="B7" s="152" t="s">
        <v>313</v>
      </c>
      <c r="C7" s="152"/>
      <c r="D7" s="152"/>
      <c r="E7" s="152"/>
      <c r="F7" s="152">
        <v>2</v>
      </c>
      <c r="G7" s="152">
        <v>2</v>
      </c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>
        <f t="shared" si="0"/>
        <v>4</v>
      </c>
      <c r="AC7" s="152">
        <f t="shared" si="1"/>
        <v>0</v>
      </c>
    </row>
    <row r="8" spans="1:29">
      <c r="A8" s="152" t="s">
        <v>39</v>
      </c>
      <c r="B8" s="152" t="s">
        <v>314</v>
      </c>
      <c r="C8" s="152"/>
      <c r="D8" s="152"/>
      <c r="E8" s="152"/>
      <c r="F8" s="152">
        <v>1</v>
      </c>
      <c r="G8" s="152">
        <v>1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>
        <f t="shared" si="0"/>
        <v>2</v>
      </c>
      <c r="AC8" s="152">
        <f t="shared" si="1"/>
        <v>0</v>
      </c>
    </row>
    <row r="9" spans="1:29">
      <c r="A9" s="152" t="s">
        <v>41</v>
      </c>
      <c r="B9" s="152" t="s">
        <v>315</v>
      </c>
      <c r="C9" s="152"/>
      <c r="D9" s="152"/>
      <c r="E9" s="152"/>
      <c r="F9" s="152">
        <v>1</v>
      </c>
      <c r="G9" s="152">
        <v>1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>
        <f t="shared" si="0"/>
        <v>2</v>
      </c>
      <c r="AC9" s="152">
        <f t="shared" si="1"/>
        <v>0</v>
      </c>
    </row>
    <row r="10" spans="1:29">
      <c r="A10" s="152" t="s">
        <v>43</v>
      </c>
      <c r="B10" s="152" t="s">
        <v>316</v>
      </c>
      <c r="C10" s="152"/>
      <c r="D10" s="152"/>
      <c r="E10" s="152"/>
      <c r="F10" s="152">
        <v>1</v>
      </c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>
        <f t="shared" si="0"/>
        <v>1</v>
      </c>
      <c r="AC10" s="152">
        <f t="shared" si="1"/>
        <v>0</v>
      </c>
    </row>
    <row r="11" spans="1:29">
      <c r="A11" s="152" t="s">
        <v>45</v>
      </c>
      <c r="B11" s="152" t="s">
        <v>40</v>
      </c>
      <c r="C11" s="152"/>
      <c r="D11" s="152"/>
      <c r="E11" s="152"/>
      <c r="F11" s="152">
        <v>2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>
        <f t="shared" si="0"/>
        <v>2</v>
      </c>
      <c r="AC11" s="152">
        <f t="shared" si="1"/>
        <v>0</v>
      </c>
    </row>
    <row r="12" spans="1:29">
      <c r="A12" s="152" t="s">
        <v>47</v>
      </c>
      <c r="B12" s="152" t="s">
        <v>317</v>
      </c>
      <c r="C12" s="152"/>
      <c r="D12" s="152"/>
      <c r="E12" s="152"/>
      <c r="F12" s="152">
        <v>1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>
        <f t="shared" si="0"/>
        <v>1</v>
      </c>
      <c r="AC12" s="152">
        <f t="shared" si="1"/>
        <v>0</v>
      </c>
    </row>
    <row r="13" spans="1:29">
      <c r="A13" s="152" t="s">
        <v>49</v>
      </c>
      <c r="B13" s="152" t="s">
        <v>70</v>
      </c>
      <c r="C13" s="152"/>
      <c r="D13" s="152"/>
      <c r="E13" s="152"/>
      <c r="F13" s="152">
        <v>6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>
        <f t="shared" si="0"/>
        <v>6</v>
      </c>
      <c r="AC13" s="152">
        <f t="shared" si="1"/>
        <v>0</v>
      </c>
    </row>
    <row r="14" spans="1:29">
      <c r="A14" s="152" t="s">
        <v>51</v>
      </c>
      <c r="B14" s="152" t="s">
        <v>318</v>
      </c>
      <c r="C14" s="152"/>
      <c r="D14" s="152"/>
      <c r="E14" s="152"/>
      <c r="F14" s="152">
        <v>4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>
        <f t="shared" si="0"/>
        <v>4</v>
      </c>
      <c r="AC14" s="152">
        <f t="shared" si="1"/>
        <v>0</v>
      </c>
    </row>
    <row r="15" spans="1:29">
      <c r="A15" s="152" t="s">
        <v>53</v>
      </c>
      <c r="B15" s="152" t="s">
        <v>319</v>
      </c>
      <c r="C15" s="152"/>
      <c r="D15" s="152"/>
      <c r="E15" s="152"/>
      <c r="F15" s="152">
        <v>5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>
        <f t="shared" si="0"/>
        <v>5</v>
      </c>
      <c r="AC15" s="152">
        <f t="shared" si="1"/>
        <v>0</v>
      </c>
    </row>
    <row r="16" spans="1:29">
      <c r="A16" s="152" t="s">
        <v>55</v>
      </c>
      <c r="B16" s="152" t="s">
        <v>320</v>
      </c>
      <c r="C16" s="152"/>
      <c r="D16" s="152"/>
      <c r="E16" s="152"/>
      <c r="F16" s="152">
        <v>5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>
        <f t="shared" si="0"/>
        <v>5</v>
      </c>
      <c r="AC16" s="152">
        <f t="shared" si="1"/>
        <v>0</v>
      </c>
    </row>
    <row r="17" spans="1:29">
      <c r="A17" s="152" t="s">
        <v>57</v>
      </c>
      <c r="B17" s="152" t="s">
        <v>321</v>
      </c>
      <c r="C17" s="152"/>
      <c r="D17" s="152"/>
      <c r="E17" s="152"/>
      <c r="F17" s="152">
        <v>1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>
        <f t="shared" si="0"/>
        <v>1</v>
      </c>
      <c r="AC17" s="152">
        <f t="shared" si="1"/>
        <v>0</v>
      </c>
    </row>
    <row r="18" spans="1:29">
      <c r="A18" s="152" t="s">
        <v>59</v>
      </c>
      <c r="B18" s="152" t="s">
        <v>322</v>
      </c>
      <c r="C18" s="152"/>
      <c r="D18" s="152"/>
      <c r="E18" s="152"/>
      <c r="F18" s="152">
        <v>2</v>
      </c>
      <c r="G18" s="152">
        <v>2</v>
      </c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>
        <f t="shared" si="0"/>
        <v>4</v>
      </c>
      <c r="AC18" s="152">
        <f t="shared" si="1"/>
        <v>0</v>
      </c>
    </row>
    <row r="19" spans="1:29">
      <c r="A19" s="152" t="s">
        <v>61</v>
      </c>
      <c r="B19" s="152" t="s">
        <v>323</v>
      </c>
      <c r="C19" s="152"/>
      <c r="D19" s="152"/>
      <c r="E19" s="152"/>
      <c r="F19" s="152">
        <v>6</v>
      </c>
      <c r="G19" s="152">
        <v>6</v>
      </c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>
        <f t="shared" si="0"/>
        <v>12</v>
      </c>
      <c r="AC19" s="152">
        <f t="shared" si="1"/>
        <v>0</v>
      </c>
    </row>
    <row r="20" spans="1:29">
      <c r="A20" s="152" t="s">
        <v>63</v>
      </c>
      <c r="B20" s="152" t="s">
        <v>324</v>
      </c>
      <c r="C20" s="152"/>
      <c r="D20" s="152"/>
      <c r="E20" s="152"/>
      <c r="F20" s="152">
        <v>1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>
        <f t="shared" si="0"/>
        <v>1</v>
      </c>
      <c r="AC20" s="152">
        <f t="shared" si="1"/>
        <v>0</v>
      </c>
    </row>
    <row r="21" spans="1:29">
      <c r="A21" s="152" t="s">
        <v>65</v>
      </c>
      <c r="B21" s="152" t="s">
        <v>325</v>
      </c>
      <c r="C21" s="152"/>
      <c r="D21" s="152"/>
      <c r="E21" s="152"/>
      <c r="F21" s="152">
        <v>8</v>
      </c>
      <c r="G21" s="152">
        <v>9</v>
      </c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>
        <f t="shared" si="0"/>
        <v>17</v>
      </c>
      <c r="AC21" s="152">
        <f t="shared" si="1"/>
        <v>0</v>
      </c>
    </row>
    <row r="22" spans="1:29">
      <c r="A22" s="152" t="s">
        <v>67</v>
      </c>
      <c r="B22" s="152" t="s">
        <v>326</v>
      </c>
      <c r="C22" s="152"/>
      <c r="D22" s="152"/>
      <c r="E22" s="152"/>
      <c r="F22" s="152">
        <v>1</v>
      </c>
      <c r="G22" s="152">
        <v>2</v>
      </c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>
        <f t="shared" si="0"/>
        <v>3</v>
      </c>
      <c r="AC22" s="152">
        <f t="shared" si="1"/>
        <v>0</v>
      </c>
    </row>
    <row r="23" spans="1:29">
      <c r="A23" s="152" t="s">
        <v>69</v>
      </c>
      <c r="B23" s="152" t="s">
        <v>327</v>
      </c>
      <c r="C23" s="152"/>
      <c r="D23" s="152"/>
      <c r="E23" s="152"/>
      <c r="F23" s="152">
        <v>3</v>
      </c>
      <c r="G23" s="152">
        <v>4</v>
      </c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>
        <f t="shared" si="0"/>
        <v>7</v>
      </c>
      <c r="AC23" s="152">
        <f t="shared" si="1"/>
        <v>0</v>
      </c>
    </row>
    <row r="24" spans="1:29">
      <c r="A24" s="152" t="s">
        <v>71</v>
      </c>
      <c r="B24" s="152" t="s">
        <v>328</v>
      </c>
      <c r="C24" s="152"/>
      <c r="D24" s="152"/>
      <c r="E24" s="152"/>
      <c r="F24" s="152">
        <v>3</v>
      </c>
      <c r="G24" s="152">
        <v>3</v>
      </c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>
        <f t="shared" si="0"/>
        <v>6</v>
      </c>
      <c r="AC24" s="152">
        <f t="shared" si="1"/>
        <v>0</v>
      </c>
    </row>
    <row r="25" spans="1:29">
      <c r="A25" s="152" t="s">
        <v>223</v>
      </c>
      <c r="B25" s="152" t="s">
        <v>329</v>
      </c>
      <c r="C25" s="152"/>
      <c r="D25" s="152"/>
      <c r="E25" s="152"/>
      <c r="F25" s="152">
        <v>1</v>
      </c>
      <c r="G25" s="152">
        <v>1</v>
      </c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>
        <f t="shared" si="0"/>
        <v>2</v>
      </c>
      <c r="AC25" s="152">
        <f t="shared" si="1"/>
        <v>0</v>
      </c>
    </row>
    <row r="26" spans="1:29">
      <c r="A26" s="152" t="s">
        <v>73</v>
      </c>
      <c r="B26" s="152" t="s">
        <v>330</v>
      </c>
      <c r="C26" s="152"/>
      <c r="D26" s="152"/>
      <c r="E26" s="152"/>
      <c r="F26" s="152">
        <v>1</v>
      </c>
      <c r="G26" s="152">
        <v>1</v>
      </c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>
        <f t="shared" si="0"/>
        <v>2</v>
      </c>
      <c r="AC26" s="152">
        <f t="shared" si="1"/>
        <v>0</v>
      </c>
    </row>
    <row r="27" spans="1:29">
      <c r="A27" s="152" t="s">
        <v>75</v>
      </c>
      <c r="B27" s="152" t="s">
        <v>331</v>
      </c>
      <c r="C27" s="152"/>
      <c r="D27" s="152"/>
      <c r="E27" s="152"/>
      <c r="F27" s="152">
        <v>1</v>
      </c>
      <c r="G27" s="152">
        <v>1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>
        <f t="shared" si="0"/>
        <v>2</v>
      </c>
      <c r="AC27" s="152">
        <f t="shared" si="1"/>
        <v>0</v>
      </c>
    </row>
    <row r="28" spans="1:29">
      <c r="A28" s="152" t="s">
        <v>77</v>
      </c>
      <c r="B28" s="152" t="s">
        <v>332</v>
      </c>
      <c r="C28" s="152"/>
      <c r="D28" s="152"/>
      <c r="E28" s="152"/>
      <c r="F28" s="152"/>
      <c r="G28" s="152">
        <v>1</v>
      </c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>
        <f t="shared" si="0"/>
        <v>1</v>
      </c>
      <c r="AC28" s="152">
        <f t="shared" si="1"/>
        <v>0</v>
      </c>
    </row>
    <row r="29" spans="1:29">
      <c r="A29" s="152" t="s">
        <v>79</v>
      </c>
      <c r="B29" s="152" t="s">
        <v>157</v>
      </c>
      <c r="C29" s="152"/>
      <c r="D29" s="152"/>
      <c r="E29" s="152"/>
      <c r="F29" s="152"/>
      <c r="G29" s="152">
        <v>1</v>
      </c>
      <c r="H29" s="152">
        <v>2</v>
      </c>
      <c r="I29" s="152">
        <v>2</v>
      </c>
      <c r="J29" s="152">
        <v>2</v>
      </c>
      <c r="K29" s="152">
        <v>2</v>
      </c>
      <c r="L29" s="152">
        <v>2</v>
      </c>
      <c r="M29" s="152">
        <v>2</v>
      </c>
      <c r="N29" s="152">
        <v>2</v>
      </c>
      <c r="O29" s="152">
        <v>2</v>
      </c>
      <c r="P29" s="152">
        <v>2</v>
      </c>
      <c r="Q29" s="152">
        <v>2</v>
      </c>
      <c r="R29" s="152">
        <v>2</v>
      </c>
      <c r="S29" s="152">
        <v>2</v>
      </c>
      <c r="T29" s="152">
        <v>2</v>
      </c>
      <c r="U29" s="152">
        <v>2</v>
      </c>
      <c r="V29" s="152">
        <v>2</v>
      </c>
      <c r="W29" s="152">
        <v>2</v>
      </c>
      <c r="X29" s="152"/>
      <c r="Y29" s="152">
        <v>2</v>
      </c>
      <c r="Z29" s="152">
        <v>2</v>
      </c>
      <c r="AA29" s="152"/>
      <c r="AB29" s="152">
        <f t="shared" si="0"/>
        <v>37</v>
      </c>
      <c r="AC29" s="152">
        <f t="shared" si="1"/>
        <v>0</v>
      </c>
    </row>
    <row r="30" spans="1:29">
      <c r="A30" s="152" t="s">
        <v>81</v>
      </c>
      <c r="B30" s="152" t="s">
        <v>291</v>
      </c>
      <c r="C30" s="152"/>
      <c r="D30" s="152"/>
      <c r="E30" s="152"/>
      <c r="F30" s="152"/>
      <c r="G30" s="152">
        <v>2</v>
      </c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>
        <f t="shared" si="0"/>
        <v>2</v>
      </c>
      <c r="AC30" s="152">
        <f t="shared" si="1"/>
        <v>0</v>
      </c>
    </row>
    <row r="31" spans="1:29">
      <c r="A31" s="152" t="s">
        <v>83</v>
      </c>
      <c r="B31" s="152" t="s">
        <v>280</v>
      </c>
      <c r="C31" s="152"/>
      <c r="D31" s="152"/>
      <c r="E31" s="152"/>
      <c r="F31" s="152"/>
      <c r="G31" s="152">
        <v>2</v>
      </c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>
        <f t="shared" ref="AB31:AB52" si="2">SUM(E31:AA31)</f>
        <v>2</v>
      </c>
      <c r="AC31" s="152">
        <f t="shared" si="1"/>
        <v>0</v>
      </c>
    </row>
    <row r="32" spans="1:29">
      <c r="A32" s="152" t="s">
        <v>85</v>
      </c>
      <c r="B32" s="152" t="s">
        <v>333</v>
      </c>
      <c r="C32" s="152"/>
      <c r="D32" s="152"/>
      <c r="E32" s="152"/>
      <c r="F32" s="152"/>
      <c r="G32" s="152">
        <v>1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>
        <f t="shared" si="2"/>
        <v>1</v>
      </c>
      <c r="AC32" s="152">
        <f t="shared" si="1"/>
        <v>0</v>
      </c>
    </row>
    <row r="33" spans="1:29">
      <c r="A33" s="152" t="s">
        <v>87</v>
      </c>
      <c r="B33" s="152" t="s">
        <v>235</v>
      </c>
      <c r="C33" s="152"/>
      <c r="D33" s="152"/>
      <c r="E33" s="152"/>
      <c r="F33" s="152"/>
      <c r="G33" s="152">
        <v>3</v>
      </c>
      <c r="H33" s="152">
        <v>6</v>
      </c>
      <c r="I33" s="152">
        <v>6</v>
      </c>
      <c r="J33" s="152">
        <v>6</v>
      </c>
      <c r="K33" s="152">
        <v>6</v>
      </c>
      <c r="L33" s="152">
        <v>6</v>
      </c>
      <c r="M33" s="152">
        <v>6</v>
      </c>
      <c r="N33" s="152">
        <v>6</v>
      </c>
      <c r="O33" s="152">
        <v>6</v>
      </c>
      <c r="P33" s="152">
        <v>6</v>
      </c>
      <c r="Q33" s="152">
        <v>6</v>
      </c>
      <c r="R33" s="152">
        <v>6</v>
      </c>
      <c r="S33" s="152">
        <v>6</v>
      </c>
      <c r="T33" s="152">
        <v>6</v>
      </c>
      <c r="U33" s="152">
        <v>6</v>
      </c>
      <c r="V33" s="152">
        <v>6</v>
      </c>
      <c r="W33" s="152">
        <v>6</v>
      </c>
      <c r="X33" s="152">
        <v>6</v>
      </c>
      <c r="Y33" s="152">
        <v>6</v>
      </c>
      <c r="Z33" s="152">
        <v>6</v>
      </c>
      <c r="AA33" s="152"/>
      <c r="AB33" s="152">
        <f t="shared" si="2"/>
        <v>117</v>
      </c>
      <c r="AC33" s="152">
        <f t="shared" si="1"/>
        <v>0</v>
      </c>
    </row>
    <row r="34" spans="1:29">
      <c r="A34" s="152" t="s">
        <v>89</v>
      </c>
      <c r="B34" s="152" t="s">
        <v>151</v>
      </c>
      <c r="C34" s="152"/>
      <c r="D34" s="152"/>
      <c r="E34" s="152"/>
      <c r="F34" s="152"/>
      <c r="G34" s="152">
        <v>2</v>
      </c>
      <c r="H34" s="152">
        <v>4</v>
      </c>
      <c r="I34" s="152">
        <v>4</v>
      </c>
      <c r="J34" s="152">
        <v>4</v>
      </c>
      <c r="K34" s="152">
        <v>4</v>
      </c>
      <c r="L34" s="152">
        <v>4</v>
      </c>
      <c r="M34" s="152">
        <v>4</v>
      </c>
      <c r="N34" s="152">
        <v>4</v>
      </c>
      <c r="O34" s="152">
        <v>4</v>
      </c>
      <c r="P34" s="152">
        <v>4</v>
      </c>
      <c r="Q34" s="152">
        <v>4</v>
      </c>
      <c r="R34" s="152">
        <v>4</v>
      </c>
      <c r="S34" s="152">
        <v>4</v>
      </c>
      <c r="T34" s="152">
        <v>4</v>
      </c>
      <c r="U34" s="152">
        <v>4</v>
      </c>
      <c r="V34" s="152">
        <v>4</v>
      </c>
      <c r="W34" s="152">
        <v>4</v>
      </c>
      <c r="X34" s="152">
        <v>4</v>
      </c>
      <c r="Y34" s="152">
        <v>4</v>
      </c>
      <c r="Z34" s="152">
        <v>4</v>
      </c>
      <c r="AA34" s="152"/>
      <c r="AB34" s="152">
        <f t="shared" si="2"/>
        <v>78</v>
      </c>
      <c r="AC34" s="152">
        <f t="shared" si="1"/>
        <v>0</v>
      </c>
    </row>
    <row r="35" spans="1:29">
      <c r="A35" s="152" t="s">
        <v>91</v>
      </c>
      <c r="B35" s="152" t="s">
        <v>334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>
        <f t="shared" si="2"/>
        <v>0</v>
      </c>
      <c r="AC35" s="152">
        <f t="shared" si="1"/>
        <v>0</v>
      </c>
    </row>
    <row r="36" spans="1:29">
      <c r="A36" s="152" t="s">
        <v>93</v>
      </c>
      <c r="B36" s="152" t="s">
        <v>283</v>
      </c>
      <c r="C36" s="152"/>
      <c r="D36" s="152"/>
      <c r="E36" s="152"/>
      <c r="F36" s="152"/>
      <c r="G36" s="152">
        <v>1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>
        <f t="shared" si="2"/>
        <v>1</v>
      </c>
      <c r="AC36" s="152">
        <f t="shared" si="1"/>
        <v>0</v>
      </c>
    </row>
    <row r="37" spans="1:29">
      <c r="A37" s="152" t="s">
        <v>95</v>
      </c>
      <c r="B37" s="152" t="s">
        <v>284</v>
      </c>
      <c r="C37" s="152"/>
      <c r="D37" s="152"/>
      <c r="E37" s="152"/>
      <c r="F37" s="152"/>
      <c r="G37" s="152">
        <v>1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>
        <f t="shared" si="2"/>
        <v>1</v>
      </c>
      <c r="AC37" s="152">
        <f t="shared" si="1"/>
        <v>0</v>
      </c>
    </row>
    <row r="38" spans="1:29">
      <c r="A38" s="152" t="s">
        <v>97</v>
      </c>
      <c r="B38" s="152" t="s">
        <v>285</v>
      </c>
      <c r="C38" s="152"/>
      <c r="D38" s="152"/>
      <c r="E38" s="152"/>
      <c r="F38" s="152"/>
      <c r="G38" s="152">
        <v>1</v>
      </c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>
        <f t="shared" si="2"/>
        <v>1</v>
      </c>
      <c r="AC38" s="152">
        <f t="shared" si="1"/>
        <v>0</v>
      </c>
    </row>
    <row r="39" spans="1:29">
      <c r="A39" s="152" t="s">
        <v>99</v>
      </c>
      <c r="B39" s="152" t="s">
        <v>286</v>
      </c>
      <c r="C39" s="152"/>
      <c r="D39" s="152"/>
      <c r="E39" s="152"/>
      <c r="F39" s="152"/>
      <c r="G39" s="152">
        <v>1</v>
      </c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>
        <f t="shared" si="2"/>
        <v>1</v>
      </c>
      <c r="AC39" s="152">
        <f t="shared" si="1"/>
        <v>0</v>
      </c>
    </row>
    <row r="40" spans="1:29">
      <c r="A40" s="152" t="s">
        <v>101</v>
      </c>
      <c r="B40" s="152" t="s">
        <v>181</v>
      </c>
      <c r="C40" s="152"/>
      <c r="D40" s="152"/>
      <c r="E40" s="152"/>
      <c r="F40" s="152"/>
      <c r="G40" s="152">
        <v>1</v>
      </c>
      <c r="H40" s="152">
        <v>1</v>
      </c>
      <c r="I40" s="152">
        <v>2</v>
      </c>
      <c r="J40" s="152">
        <v>2</v>
      </c>
      <c r="K40" s="152">
        <v>2</v>
      </c>
      <c r="L40" s="152">
        <v>2</v>
      </c>
      <c r="M40" s="152">
        <v>2</v>
      </c>
      <c r="N40" s="152">
        <v>2</v>
      </c>
      <c r="O40" s="152">
        <v>2</v>
      </c>
      <c r="P40" s="152">
        <v>2</v>
      </c>
      <c r="Q40" s="152">
        <v>2</v>
      </c>
      <c r="R40" s="152">
        <v>2</v>
      </c>
      <c r="S40" s="152">
        <v>2</v>
      </c>
      <c r="T40" s="152">
        <v>2</v>
      </c>
      <c r="U40" s="152">
        <v>2</v>
      </c>
      <c r="V40" s="152">
        <v>2</v>
      </c>
      <c r="W40" s="152">
        <v>2</v>
      </c>
      <c r="X40" s="152">
        <v>2</v>
      </c>
      <c r="Y40" s="152">
        <v>2</v>
      </c>
      <c r="Z40" s="152">
        <v>0</v>
      </c>
      <c r="AA40" s="152"/>
      <c r="AB40" s="152">
        <f t="shared" si="2"/>
        <v>36</v>
      </c>
      <c r="AC40" s="152">
        <f t="shared" si="1"/>
        <v>0</v>
      </c>
    </row>
    <row r="41" spans="1:29">
      <c r="A41" s="152" t="s">
        <v>103</v>
      </c>
      <c r="B41" s="152" t="s">
        <v>163</v>
      </c>
      <c r="C41" s="152"/>
      <c r="D41" s="152"/>
      <c r="E41" s="152"/>
      <c r="F41" s="152"/>
      <c r="G41" s="152">
        <v>1</v>
      </c>
      <c r="H41" s="152">
        <v>2</v>
      </c>
      <c r="I41" s="152">
        <v>2</v>
      </c>
      <c r="J41" s="152">
        <v>2</v>
      </c>
      <c r="K41" s="152">
        <v>2</v>
      </c>
      <c r="L41" s="152">
        <v>2</v>
      </c>
      <c r="M41" s="152">
        <v>2</v>
      </c>
      <c r="N41" s="152">
        <v>2</v>
      </c>
      <c r="O41" s="152">
        <v>2</v>
      </c>
      <c r="P41" s="152">
        <v>2</v>
      </c>
      <c r="Q41" s="152">
        <v>2</v>
      </c>
      <c r="R41" s="152">
        <v>2</v>
      </c>
      <c r="S41" s="152">
        <v>2</v>
      </c>
      <c r="T41" s="152">
        <v>2</v>
      </c>
      <c r="U41" s="152">
        <v>2</v>
      </c>
      <c r="V41" s="152">
        <v>2</v>
      </c>
      <c r="W41" s="152">
        <v>2</v>
      </c>
      <c r="X41" s="152">
        <v>2</v>
      </c>
      <c r="Y41" s="152">
        <v>2</v>
      </c>
      <c r="Z41" s="152">
        <v>2</v>
      </c>
      <c r="AA41" s="152"/>
      <c r="AB41" s="152">
        <f t="shared" si="2"/>
        <v>39</v>
      </c>
      <c r="AC41" s="152">
        <f t="shared" si="1"/>
        <v>0</v>
      </c>
    </row>
    <row r="42" spans="1:29">
      <c r="A42" s="152" t="s">
        <v>105</v>
      </c>
      <c r="B42" s="152" t="s">
        <v>289</v>
      </c>
      <c r="C42" s="152"/>
      <c r="D42" s="152"/>
      <c r="E42" s="152"/>
      <c r="F42" s="152"/>
      <c r="G42" s="152">
        <v>1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>
        <f t="shared" si="2"/>
        <v>1</v>
      </c>
      <c r="AC42" s="152">
        <f t="shared" si="1"/>
        <v>0</v>
      </c>
    </row>
    <row r="43" spans="1:29">
      <c r="A43" s="152" t="s">
        <v>107</v>
      </c>
      <c r="B43" s="152" t="s">
        <v>290</v>
      </c>
      <c r="C43" s="152"/>
      <c r="D43" s="152"/>
      <c r="E43" s="152"/>
      <c r="F43" s="152"/>
      <c r="G43" s="152">
        <v>1</v>
      </c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>
        <f t="shared" si="2"/>
        <v>1</v>
      </c>
      <c r="AC43" s="152">
        <f t="shared" si="1"/>
        <v>0</v>
      </c>
    </row>
    <row r="44" spans="1:29">
      <c r="A44" s="152" t="s">
        <v>109</v>
      </c>
      <c r="B44" s="152" t="s">
        <v>252</v>
      </c>
      <c r="C44" s="152"/>
      <c r="D44" s="152"/>
      <c r="E44" s="152"/>
      <c r="F44" s="152"/>
      <c r="G44" s="152">
        <v>1</v>
      </c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>
        <f t="shared" si="2"/>
        <v>1</v>
      </c>
      <c r="AC44" s="152">
        <f t="shared" si="1"/>
        <v>0</v>
      </c>
    </row>
    <row r="45" spans="1:29">
      <c r="A45" s="152" t="s">
        <v>111</v>
      </c>
      <c r="B45" s="152" t="s">
        <v>292</v>
      </c>
      <c r="C45" s="152"/>
      <c r="D45" s="152"/>
      <c r="E45" s="152"/>
      <c r="F45" s="152"/>
      <c r="G45" s="152">
        <v>1</v>
      </c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>
        <f t="shared" si="2"/>
        <v>1</v>
      </c>
      <c r="AC45" s="152">
        <f t="shared" si="1"/>
        <v>0</v>
      </c>
    </row>
    <row r="46" spans="1:29">
      <c r="A46" s="152" t="s">
        <v>113</v>
      </c>
      <c r="B46" s="152" t="s">
        <v>293</v>
      </c>
      <c r="C46" s="152"/>
      <c r="D46" s="152"/>
      <c r="E46" s="152"/>
      <c r="F46" s="152"/>
      <c r="G46" s="152">
        <v>1</v>
      </c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>
        <f t="shared" si="2"/>
        <v>1</v>
      </c>
      <c r="AC46" s="152">
        <f t="shared" si="1"/>
        <v>0</v>
      </c>
    </row>
    <row r="47" spans="1:29">
      <c r="A47" s="152" t="s">
        <v>115</v>
      </c>
      <c r="B47" s="152" t="s">
        <v>177</v>
      </c>
      <c r="C47" s="152"/>
      <c r="D47" s="152"/>
      <c r="E47" s="152"/>
      <c r="F47" s="152"/>
      <c r="G47" s="152">
        <v>1</v>
      </c>
      <c r="H47" s="152">
        <v>1</v>
      </c>
      <c r="I47" s="152">
        <v>2</v>
      </c>
      <c r="J47" s="152">
        <v>2</v>
      </c>
      <c r="K47" s="152">
        <v>2</v>
      </c>
      <c r="L47" s="152">
        <v>2</v>
      </c>
      <c r="M47" s="152">
        <v>2</v>
      </c>
      <c r="N47" s="152">
        <v>2</v>
      </c>
      <c r="O47" s="152">
        <v>2</v>
      </c>
      <c r="P47" s="152">
        <v>2</v>
      </c>
      <c r="Q47" s="152">
        <v>2</v>
      </c>
      <c r="R47" s="152">
        <v>2</v>
      </c>
      <c r="S47" s="152">
        <v>2</v>
      </c>
      <c r="T47" s="152">
        <v>2</v>
      </c>
      <c r="U47" s="152">
        <v>2</v>
      </c>
      <c r="V47" s="152">
        <v>2</v>
      </c>
      <c r="W47" s="152">
        <v>2</v>
      </c>
      <c r="X47" s="152">
        <v>2</v>
      </c>
      <c r="Y47" s="152">
        <v>2</v>
      </c>
      <c r="Z47" s="152"/>
      <c r="AA47" s="152"/>
      <c r="AB47" s="152">
        <f t="shared" si="2"/>
        <v>36</v>
      </c>
      <c r="AC47" s="152">
        <f t="shared" si="1"/>
        <v>0</v>
      </c>
    </row>
    <row r="48" spans="1:29">
      <c r="A48" s="152" t="s">
        <v>117</v>
      </c>
      <c r="B48" s="152" t="s">
        <v>335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>
        <f t="shared" si="2"/>
        <v>0</v>
      </c>
      <c r="AC48" s="152">
        <f t="shared" si="1"/>
        <v>0</v>
      </c>
    </row>
    <row r="49" spans="1:29">
      <c r="A49" s="152" t="s">
        <v>119</v>
      </c>
      <c r="B49" s="152" t="s">
        <v>295</v>
      </c>
      <c r="C49" s="152"/>
      <c r="D49" s="152"/>
      <c r="E49" s="152"/>
      <c r="F49" s="152"/>
      <c r="G49" s="152">
        <v>1</v>
      </c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>
        <f t="shared" si="2"/>
        <v>1</v>
      </c>
      <c r="AC49" s="152">
        <f t="shared" si="1"/>
        <v>0</v>
      </c>
    </row>
    <row r="50" spans="1:29">
      <c r="A50" s="152" t="s">
        <v>121</v>
      </c>
      <c r="B50" s="152" t="s">
        <v>271</v>
      </c>
      <c r="C50" s="152"/>
      <c r="D50" s="152"/>
      <c r="E50" s="152"/>
      <c r="F50" s="152"/>
      <c r="G50" s="152">
        <v>1</v>
      </c>
      <c r="H50" s="152">
        <v>1</v>
      </c>
      <c r="I50" s="152">
        <v>1</v>
      </c>
      <c r="J50" s="152">
        <v>1</v>
      </c>
      <c r="K50" s="152">
        <v>1</v>
      </c>
      <c r="L50" s="152">
        <v>1</v>
      </c>
      <c r="M50" s="152">
        <v>1</v>
      </c>
      <c r="N50" s="152">
        <v>1</v>
      </c>
      <c r="O50" s="152">
        <v>1</v>
      </c>
      <c r="P50" s="152">
        <v>1</v>
      </c>
      <c r="Q50" s="152">
        <v>1</v>
      </c>
      <c r="R50" s="152">
        <v>1</v>
      </c>
      <c r="S50" s="152">
        <v>1</v>
      </c>
      <c r="T50" s="152">
        <v>1</v>
      </c>
      <c r="U50" s="152">
        <v>1</v>
      </c>
      <c r="V50" s="152">
        <v>1</v>
      </c>
      <c r="W50" s="152">
        <v>1</v>
      </c>
      <c r="X50" s="152">
        <v>1</v>
      </c>
      <c r="Y50" s="152">
        <v>1</v>
      </c>
      <c r="Z50" s="152">
        <v>1</v>
      </c>
      <c r="AA50" s="152"/>
      <c r="AB50" s="152">
        <f t="shared" si="2"/>
        <v>20</v>
      </c>
      <c r="AC50" s="152">
        <f t="shared" si="1"/>
        <v>0</v>
      </c>
    </row>
    <row r="51" spans="1:29">
      <c r="A51" s="152" t="s">
        <v>123</v>
      </c>
      <c r="B51" s="153" t="s">
        <v>336</v>
      </c>
      <c r="C51" s="153"/>
      <c r="D51" s="153"/>
      <c r="E51" s="153"/>
      <c r="F51" s="153"/>
      <c r="G51" s="153">
        <v>1</v>
      </c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>
        <f t="shared" si="2"/>
        <v>1</v>
      </c>
      <c r="AC51" s="153">
        <f t="shared" si="1"/>
        <v>0</v>
      </c>
    </row>
    <row r="52" spans="1:30">
      <c r="A52" s="152" t="s">
        <v>125</v>
      </c>
      <c r="B52" s="152" t="s">
        <v>337</v>
      </c>
      <c r="C52" s="152"/>
      <c r="D52" s="152"/>
      <c r="E52" s="152"/>
      <c r="F52" s="152"/>
      <c r="G52" s="152">
        <v>1</v>
      </c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>
        <f t="shared" si="2"/>
        <v>1</v>
      </c>
      <c r="AC52" s="152">
        <f t="shared" si="1"/>
        <v>0</v>
      </c>
      <c r="AD52" s="152"/>
    </row>
    <row r="53" spans="1:30">
      <c r="A53" s="152" t="s">
        <v>127</v>
      </c>
      <c r="B53" s="152" t="s">
        <v>145</v>
      </c>
      <c r="C53" s="152"/>
      <c r="D53" s="152"/>
      <c r="E53" s="152"/>
      <c r="F53" s="152"/>
      <c r="G53" s="152"/>
      <c r="H53" s="152">
        <v>4</v>
      </c>
      <c r="I53" s="152">
        <v>4</v>
      </c>
      <c r="J53" s="152">
        <v>4</v>
      </c>
      <c r="K53" s="152">
        <v>4</v>
      </c>
      <c r="L53" s="152">
        <v>4</v>
      </c>
      <c r="M53" s="152">
        <v>4</v>
      </c>
      <c r="N53" s="152">
        <v>4</v>
      </c>
      <c r="O53" s="152">
        <v>4</v>
      </c>
      <c r="P53" s="152">
        <v>4</v>
      </c>
      <c r="Q53" s="152">
        <v>4</v>
      </c>
      <c r="R53" s="152">
        <v>4</v>
      </c>
      <c r="S53" s="152">
        <v>4</v>
      </c>
      <c r="T53" s="152">
        <v>4</v>
      </c>
      <c r="U53" s="152">
        <v>4</v>
      </c>
      <c r="V53" s="152">
        <v>4</v>
      </c>
      <c r="W53" s="152">
        <v>4</v>
      </c>
      <c r="X53" s="152">
        <v>4</v>
      </c>
      <c r="Y53" s="152">
        <v>4</v>
      </c>
      <c r="Z53" s="152">
        <v>4</v>
      </c>
      <c r="AA53" s="152"/>
      <c r="AB53" s="152">
        <f t="shared" ref="AB53:AB72" si="3">SUM(E53:AA53)</f>
        <v>76</v>
      </c>
      <c r="AC53" s="152">
        <f t="shared" ref="AC53:AC73" si="4">C53*D53*AB53/1000000</f>
        <v>0</v>
      </c>
      <c r="AD53" s="152"/>
    </row>
    <row r="54" spans="1:30">
      <c r="A54" s="152" t="s">
        <v>129</v>
      </c>
      <c r="B54" s="152" t="s">
        <v>147</v>
      </c>
      <c r="C54" s="152"/>
      <c r="D54" s="152"/>
      <c r="E54" s="152"/>
      <c r="F54" s="152"/>
      <c r="G54" s="152"/>
      <c r="H54" s="152">
        <v>3</v>
      </c>
      <c r="I54" s="152">
        <v>3</v>
      </c>
      <c r="J54" s="152">
        <v>3</v>
      </c>
      <c r="K54" s="152">
        <v>3</v>
      </c>
      <c r="L54" s="152">
        <v>3</v>
      </c>
      <c r="M54" s="152">
        <v>3</v>
      </c>
      <c r="N54" s="152">
        <v>3</v>
      </c>
      <c r="O54" s="152">
        <v>3</v>
      </c>
      <c r="P54" s="152">
        <v>3</v>
      </c>
      <c r="Q54" s="152">
        <v>3</v>
      </c>
      <c r="R54" s="152">
        <v>3</v>
      </c>
      <c r="S54" s="152">
        <v>3</v>
      </c>
      <c r="T54" s="152">
        <v>3</v>
      </c>
      <c r="U54" s="152">
        <v>3</v>
      </c>
      <c r="V54" s="152">
        <v>3</v>
      </c>
      <c r="W54" s="152">
        <v>3</v>
      </c>
      <c r="X54" s="152">
        <v>3</v>
      </c>
      <c r="Y54" s="152">
        <v>3</v>
      </c>
      <c r="Z54" s="152">
        <v>3</v>
      </c>
      <c r="AA54" s="152"/>
      <c r="AB54" s="152">
        <f t="shared" si="3"/>
        <v>57</v>
      </c>
      <c r="AC54" s="152">
        <f t="shared" si="4"/>
        <v>0</v>
      </c>
      <c r="AD54" s="152"/>
    </row>
    <row r="55" spans="1:30">
      <c r="A55" s="152" t="s">
        <v>131</v>
      </c>
      <c r="B55" s="152" t="s">
        <v>153</v>
      </c>
      <c r="C55" s="152"/>
      <c r="D55" s="152"/>
      <c r="E55" s="152"/>
      <c r="F55" s="152"/>
      <c r="G55" s="152">
        <v>1</v>
      </c>
      <c r="H55" s="152">
        <v>4</v>
      </c>
      <c r="I55" s="152">
        <v>4</v>
      </c>
      <c r="J55" s="152">
        <v>4</v>
      </c>
      <c r="K55" s="152">
        <v>4</v>
      </c>
      <c r="L55" s="152">
        <v>4</v>
      </c>
      <c r="M55" s="152">
        <v>4</v>
      </c>
      <c r="N55" s="152">
        <v>4</v>
      </c>
      <c r="O55" s="152">
        <v>4</v>
      </c>
      <c r="P55" s="152">
        <v>4</v>
      </c>
      <c r="Q55" s="152">
        <v>4</v>
      </c>
      <c r="R55" s="152">
        <v>4</v>
      </c>
      <c r="S55" s="152">
        <v>4</v>
      </c>
      <c r="T55" s="152">
        <v>4</v>
      </c>
      <c r="U55" s="152">
        <v>4</v>
      </c>
      <c r="V55" s="152">
        <v>4</v>
      </c>
      <c r="W55" s="152">
        <v>4</v>
      </c>
      <c r="X55" s="152">
        <v>4</v>
      </c>
      <c r="Y55" s="152">
        <v>4</v>
      </c>
      <c r="Z55" s="152">
        <v>4</v>
      </c>
      <c r="AA55" s="152"/>
      <c r="AB55" s="152">
        <f t="shared" si="3"/>
        <v>77</v>
      </c>
      <c r="AC55" s="152">
        <f t="shared" si="4"/>
        <v>0</v>
      </c>
      <c r="AD55" s="152"/>
    </row>
    <row r="56" spans="1:30">
      <c r="A56" s="152" t="s">
        <v>133</v>
      </c>
      <c r="B56" s="152" t="s">
        <v>159</v>
      </c>
      <c r="C56" s="152"/>
      <c r="D56" s="152"/>
      <c r="E56" s="152"/>
      <c r="F56" s="152"/>
      <c r="G56" s="152"/>
      <c r="H56" s="152">
        <v>1</v>
      </c>
      <c r="I56" s="152">
        <v>1</v>
      </c>
      <c r="J56" s="152">
        <v>1</v>
      </c>
      <c r="K56" s="152">
        <v>1</v>
      </c>
      <c r="L56" s="152">
        <v>1</v>
      </c>
      <c r="M56" s="152">
        <v>1</v>
      </c>
      <c r="N56" s="152">
        <v>1</v>
      </c>
      <c r="O56" s="152">
        <v>1</v>
      </c>
      <c r="P56" s="152">
        <v>1</v>
      </c>
      <c r="Q56" s="152">
        <v>1</v>
      </c>
      <c r="R56" s="152">
        <v>1</v>
      </c>
      <c r="S56" s="152">
        <v>1</v>
      </c>
      <c r="T56" s="152">
        <v>1</v>
      </c>
      <c r="U56" s="152">
        <v>1</v>
      </c>
      <c r="V56" s="152">
        <v>1</v>
      </c>
      <c r="W56" s="152">
        <v>1</v>
      </c>
      <c r="X56" s="152">
        <v>1</v>
      </c>
      <c r="Y56" s="152">
        <v>1</v>
      </c>
      <c r="Z56" s="152">
        <v>1</v>
      </c>
      <c r="AA56" s="152"/>
      <c r="AB56" s="152">
        <f t="shared" si="3"/>
        <v>19</v>
      </c>
      <c r="AC56" s="152">
        <f t="shared" si="4"/>
        <v>0</v>
      </c>
      <c r="AD56" s="152"/>
    </row>
    <row r="57" spans="1:30">
      <c r="A57" s="152" t="s">
        <v>135</v>
      </c>
      <c r="B57" s="152" t="s">
        <v>300</v>
      </c>
      <c r="C57" s="152"/>
      <c r="D57" s="152"/>
      <c r="E57" s="152"/>
      <c r="F57" s="152"/>
      <c r="G57" s="152"/>
      <c r="H57" s="152">
        <v>2</v>
      </c>
      <c r="I57" s="152">
        <v>2</v>
      </c>
      <c r="J57" s="152">
        <v>2</v>
      </c>
      <c r="K57" s="152">
        <v>2</v>
      </c>
      <c r="L57" s="152">
        <v>2</v>
      </c>
      <c r="M57" s="152">
        <v>2</v>
      </c>
      <c r="N57" s="152">
        <v>2</v>
      </c>
      <c r="O57" s="152">
        <v>2</v>
      </c>
      <c r="P57" s="152">
        <v>2</v>
      </c>
      <c r="Q57" s="152">
        <v>2</v>
      </c>
      <c r="R57" s="152">
        <v>2</v>
      </c>
      <c r="S57" s="152">
        <v>2</v>
      </c>
      <c r="T57" s="152">
        <v>2</v>
      </c>
      <c r="U57" s="152">
        <v>2</v>
      </c>
      <c r="V57" s="152">
        <v>2</v>
      </c>
      <c r="W57" s="152">
        <v>2</v>
      </c>
      <c r="X57" s="152">
        <v>2</v>
      </c>
      <c r="Y57" s="152">
        <v>2</v>
      </c>
      <c r="Z57" s="152">
        <v>2</v>
      </c>
      <c r="AA57" s="152"/>
      <c r="AB57" s="152">
        <f t="shared" si="3"/>
        <v>38</v>
      </c>
      <c r="AC57" s="152">
        <f t="shared" si="4"/>
        <v>0</v>
      </c>
      <c r="AD57" s="152"/>
    </row>
    <row r="58" spans="1:30">
      <c r="A58" s="152" t="s">
        <v>137</v>
      </c>
      <c r="B58" s="152" t="s">
        <v>302</v>
      </c>
      <c r="C58" s="152"/>
      <c r="D58" s="152"/>
      <c r="E58" s="152"/>
      <c r="F58" s="152"/>
      <c r="G58" s="152"/>
      <c r="H58" s="152"/>
      <c r="I58" s="152">
        <v>1</v>
      </c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>
        <v>2</v>
      </c>
      <c r="Z58" s="152"/>
      <c r="AA58" s="152"/>
      <c r="AB58" s="152">
        <f t="shared" si="3"/>
        <v>3</v>
      </c>
      <c r="AC58" s="152">
        <f t="shared" si="4"/>
        <v>0</v>
      </c>
      <c r="AD58" s="152"/>
    </row>
    <row r="59" spans="1:30">
      <c r="A59" s="152" t="s">
        <v>138</v>
      </c>
      <c r="B59" s="152" t="s">
        <v>143</v>
      </c>
      <c r="C59" s="152"/>
      <c r="D59" s="152"/>
      <c r="E59" s="152"/>
      <c r="F59" s="152"/>
      <c r="G59" s="152"/>
      <c r="H59" s="152">
        <v>2</v>
      </c>
      <c r="I59" s="152">
        <v>2</v>
      </c>
      <c r="J59" s="152">
        <v>2</v>
      </c>
      <c r="K59" s="152">
        <v>2</v>
      </c>
      <c r="L59" s="152">
        <v>2</v>
      </c>
      <c r="M59" s="152">
        <v>2</v>
      </c>
      <c r="N59" s="152">
        <v>2</v>
      </c>
      <c r="O59" s="152">
        <v>2</v>
      </c>
      <c r="P59" s="152">
        <v>2</v>
      </c>
      <c r="Q59" s="152">
        <v>2</v>
      </c>
      <c r="R59" s="152">
        <v>2</v>
      </c>
      <c r="S59" s="152">
        <v>2</v>
      </c>
      <c r="T59" s="152">
        <v>2</v>
      </c>
      <c r="U59" s="152">
        <v>2</v>
      </c>
      <c r="V59" s="152">
        <v>2</v>
      </c>
      <c r="W59" s="152">
        <v>2</v>
      </c>
      <c r="X59" s="152">
        <v>2</v>
      </c>
      <c r="Y59" s="152">
        <v>2</v>
      </c>
      <c r="Z59" s="152">
        <v>2</v>
      </c>
      <c r="AA59" s="152"/>
      <c r="AB59" s="152">
        <f t="shared" si="3"/>
        <v>38</v>
      </c>
      <c r="AC59" s="152">
        <f t="shared" si="4"/>
        <v>0</v>
      </c>
      <c r="AD59" s="152"/>
    </row>
    <row r="60" spans="1:30">
      <c r="A60" s="152" t="s">
        <v>140</v>
      </c>
      <c r="B60" s="152" t="s">
        <v>141</v>
      </c>
      <c r="C60" s="152"/>
      <c r="D60" s="152"/>
      <c r="E60" s="152"/>
      <c r="F60" s="152"/>
      <c r="G60" s="152"/>
      <c r="H60" s="152">
        <v>2</v>
      </c>
      <c r="I60" s="152">
        <v>2</v>
      </c>
      <c r="J60" s="152">
        <v>2</v>
      </c>
      <c r="K60" s="152">
        <v>2</v>
      </c>
      <c r="L60" s="152">
        <v>2</v>
      </c>
      <c r="M60" s="152">
        <v>2</v>
      </c>
      <c r="N60" s="152">
        <v>2</v>
      </c>
      <c r="O60" s="152">
        <v>2</v>
      </c>
      <c r="P60" s="152">
        <v>2</v>
      </c>
      <c r="Q60" s="152">
        <v>2</v>
      </c>
      <c r="R60" s="152">
        <v>2</v>
      </c>
      <c r="S60" s="152">
        <v>2</v>
      </c>
      <c r="T60" s="152">
        <v>2</v>
      </c>
      <c r="U60" s="152">
        <v>2</v>
      </c>
      <c r="V60" s="152">
        <v>2</v>
      </c>
      <c r="W60" s="152">
        <v>2</v>
      </c>
      <c r="X60" s="152">
        <v>2</v>
      </c>
      <c r="Y60" s="152">
        <v>2</v>
      </c>
      <c r="Z60" s="152">
        <v>2</v>
      </c>
      <c r="AA60" s="152"/>
      <c r="AB60" s="152">
        <f t="shared" si="3"/>
        <v>38</v>
      </c>
      <c r="AC60" s="152">
        <f t="shared" si="4"/>
        <v>0</v>
      </c>
      <c r="AD60" s="152"/>
    </row>
    <row r="61" spans="1:30">
      <c r="A61" s="152" t="s">
        <v>142</v>
      </c>
      <c r="B61" s="152" t="s">
        <v>179</v>
      </c>
      <c r="C61" s="152"/>
      <c r="D61" s="152"/>
      <c r="E61" s="152"/>
      <c r="F61" s="152"/>
      <c r="G61" s="152"/>
      <c r="H61" s="152">
        <v>1</v>
      </c>
      <c r="I61" s="152">
        <v>1</v>
      </c>
      <c r="J61" s="152">
        <v>2</v>
      </c>
      <c r="K61" s="152">
        <v>2</v>
      </c>
      <c r="L61" s="152">
        <v>2</v>
      </c>
      <c r="M61" s="152">
        <v>2</v>
      </c>
      <c r="N61" s="152">
        <v>2</v>
      </c>
      <c r="O61" s="152">
        <v>2</v>
      </c>
      <c r="P61" s="152">
        <v>2</v>
      </c>
      <c r="Q61" s="152">
        <v>2</v>
      </c>
      <c r="R61" s="152">
        <v>2</v>
      </c>
      <c r="S61" s="152">
        <v>2</v>
      </c>
      <c r="T61" s="152">
        <v>2</v>
      </c>
      <c r="U61" s="152">
        <v>2</v>
      </c>
      <c r="V61" s="152">
        <v>2</v>
      </c>
      <c r="W61" s="152">
        <v>2</v>
      </c>
      <c r="X61" s="152">
        <v>2</v>
      </c>
      <c r="Y61" s="152">
        <v>2</v>
      </c>
      <c r="Z61" s="152"/>
      <c r="AA61" s="152"/>
      <c r="AB61" s="152">
        <f t="shared" si="3"/>
        <v>34</v>
      </c>
      <c r="AC61" s="152">
        <f t="shared" si="4"/>
        <v>0</v>
      </c>
      <c r="AD61" s="152"/>
    </row>
    <row r="62" spans="1:30">
      <c r="A62" s="152" t="s">
        <v>144</v>
      </c>
      <c r="B62" s="152" t="s">
        <v>169</v>
      </c>
      <c r="C62" s="152"/>
      <c r="D62" s="152"/>
      <c r="E62" s="152"/>
      <c r="F62" s="152"/>
      <c r="G62" s="152"/>
      <c r="H62" s="152">
        <v>2</v>
      </c>
      <c r="I62" s="152">
        <v>2</v>
      </c>
      <c r="J62" s="152">
        <v>2</v>
      </c>
      <c r="K62" s="152">
        <v>2</v>
      </c>
      <c r="L62" s="152">
        <v>2</v>
      </c>
      <c r="M62" s="152">
        <v>2</v>
      </c>
      <c r="N62" s="152">
        <v>2</v>
      </c>
      <c r="O62" s="152">
        <v>2</v>
      </c>
      <c r="P62" s="152">
        <v>2</v>
      </c>
      <c r="Q62" s="152">
        <v>2</v>
      </c>
      <c r="R62" s="152">
        <v>2</v>
      </c>
      <c r="S62" s="152">
        <v>2</v>
      </c>
      <c r="T62" s="152">
        <v>2</v>
      </c>
      <c r="U62" s="152">
        <v>2</v>
      </c>
      <c r="V62" s="152">
        <v>2</v>
      </c>
      <c r="W62" s="152">
        <v>2</v>
      </c>
      <c r="X62" s="152">
        <v>2</v>
      </c>
      <c r="Y62" s="152">
        <v>2</v>
      </c>
      <c r="Z62" s="152">
        <v>2</v>
      </c>
      <c r="AA62" s="152"/>
      <c r="AB62" s="152">
        <f t="shared" si="3"/>
        <v>38</v>
      </c>
      <c r="AC62" s="152">
        <f t="shared" si="4"/>
        <v>0</v>
      </c>
      <c r="AD62" s="152"/>
    </row>
    <row r="63" spans="1:30">
      <c r="A63" s="152" t="s">
        <v>146</v>
      </c>
      <c r="B63" s="152" t="s">
        <v>161</v>
      </c>
      <c r="C63" s="152"/>
      <c r="D63" s="152"/>
      <c r="E63" s="152"/>
      <c r="F63" s="152"/>
      <c r="G63" s="152"/>
      <c r="H63" s="152">
        <v>2</v>
      </c>
      <c r="I63" s="152">
        <v>2</v>
      </c>
      <c r="J63" s="152">
        <v>2</v>
      </c>
      <c r="K63" s="152">
        <v>2</v>
      </c>
      <c r="L63" s="152">
        <v>2</v>
      </c>
      <c r="M63" s="152">
        <v>2</v>
      </c>
      <c r="N63" s="152">
        <v>2</v>
      </c>
      <c r="O63" s="152">
        <v>2</v>
      </c>
      <c r="P63" s="152">
        <v>2</v>
      </c>
      <c r="Q63" s="152">
        <v>2</v>
      </c>
      <c r="R63" s="152">
        <v>2</v>
      </c>
      <c r="S63" s="152">
        <v>2</v>
      </c>
      <c r="T63" s="152">
        <v>2</v>
      </c>
      <c r="U63" s="152">
        <v>2</v>
      </c>
      <c r="V63" s="152">
        <v>2</v>
      </c>
      <c r="W63" s="152">
        <v>2</v>
      </c>
      <c r="X63" s="152">
        <v>2</v>
      </c>
      <c r="Y63" s="152">
        <v>2</v>
      </c>
      <c r="Z63" s="152"/>
      <c r="AA63" s="152"/>
      <c r="AB63" s="152">
        <f t="shared" si="3"/>
        <v>36</v>
      </c>
      <c r="AC63" s="152">
        <f t="shared" si="4"/>
        <v>0</v>
      </c>
      <c r="AD63" s="152"/>
    </row>
    <row r="64" spans="1:30">
      <c r="A64" s="152" t="s">
        <v>148</v>
      </c>
      <c r="B64" s="152" t="s">
        <v>338</v>
      </c>
      <c r="C64" s="152"/>
      <c r="D64" s="152"/>
      <c r="E64" s="152"/>
      <c r="F64" s="152"/>
      <c r="G64" s="152"/>
      <c r="H64" s="152">
        <v>1</v>
      </c>
      <c r="I64" s="152">
        <v>1</v>
      </c>
      <c r="J64" s="152">
        <v>1</v>
      </c>
      <c r="K64" s="152">
        <v>1</v>
      </c>
      <c r="L64" s="152">
        <v>1</v>
      </c>
      <c r="M64" s="152">
        <v>1</v>
      </c>
      <c r="N64" s="152">
        <v>1</v>
      </c>
      <c r="O64" s="152">
        <v>1</v>
      </c>
      <c r="P64" s="152">
        <v>1</v>
      </c>
      <c r="Q64" s="152">
        <v>1</v>
      </c>
      <c r="R64" s="152">
        <v>1</v>
      </c>
      <c r="S64" s="152">
        <v>1</v>
      </c>
      <c r="T64" s="152">
        <v>1</v>
      </c>
      <c r="U64" s="152">
        <v>1</v>
      </c>
      <c r="V64" s="152">
        <v>1</v>
      </c>
      <c r="W64" s="152">
        <v>1</v>
      </c>
      <c r="X64" s="152">
        <v>1</v>
      </c>
      <c r="Y64" s="152">
        <v>1</v>
      </c>
      <c r="Z64" s="152">
        <v>1</v>
      </c>
      <c r="AA64" s="152">
        <v>1</v>
      </c>
      <c r="AB64" s="152">
        <f t="shared" si="3"/>
        <v>20</v>
      </c>
      <c r="AC64" s="152">
        <f t="shared" si="4"/>
        <v>0</v>
      </c>
      <c r="AD64" s="152"/>
    </row>
    <row r="65" spans="1:30">
      <c r="A65" s="152" t="s">
        <v>150</v>
      </c>
      <c r="B65" s="152" t="s">
        <v>301</v>
      </c>
      <c r="C65" s="152"/>
      <c r="D65" s="152"/>
      <c r="E65" s="152"/>
      <c r="F65" s="152"/>
      <c r="G65" s="152"/>
      <c r="H65" s="152">
        <v>1</v>
      </c>
      <c r="I65" s="152">
        <v>1</v>
      </c>
      <c r="J65" s="152">
        <v>1</v>
      </c>
      <c r="K65" s="152">
        <v>1</v>
      </c>
      <c r="L65" s="152">
        <v>1</v>
      </c>
      <c r="M65" s="152">
        <v>1</v>
      </c>
      <c r="N65" s="152">
        <v>1</v>
      </c>
      <c r="O65" s="152">
        <v>1</v>
      </c>
      <c r="P65" s="152">
        <v>1</v>
      </c>
      <c r="Q65" s="152">
        <v>1</v>
      </c>
      <c r="R65" s="152">
        <v>1</v>
      </c>
      <c r="S65" s="152">
        <v>1</v>
      </c>
      <c r="T65" s="152">
        <v>1</v>
      </c>
      <c r="U65" s="152">
        <v>1</v>
      </c>
      <c r="V65" s="152">
        <v>1</v>
      </c>
      <c r="W65" s="152">
        <v>1</v>
      </c>
      <c r="X65" s="152">
        <v>1</v>
      </c>
      <c r="Y65" s="152">
        <v>1</v>
      </c>
      <c r="Z65" s="152">
        <v>1</v>
      </c>
      <c r="AA65" s="152">
        <v>1</v>
      </c>
      <c r="AB65" s="152">
        <f t="shared" si="3"/>
        <v>20</v>
      </c>
      <c r="AC65" s="152">
        <f t="shared" si="4"/>
        <v>0</v>
      </c>
      <c r="AD65" s="152"/>
    </row>
    <row r="66" spans="1:30">
      <c r="A66" s="152" t="s">
        <v>152</v>
      </c>
      <c r="B66" s="152" t="s">
        <v>339</v>
      </c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>
        <v>2</v>
      </c>
      <c r="Y66" s="152"/>
      <c r="Z66" s="152"/>
      <c r="AA66" s="152"/>
      <c r="AB66" s="152">
        <f t="shared" si="3"/>
        <v>2</v>
      </c>
      <c r="AC66" s="152">
        <f t="shared" si="4"/>
        <v>0</v>
      </c>
      <c r="AD66" s="152"/>
    </row>
    <row r="67" spans="1:30">
      <c r="A67" s="152" t="s">
        <v>154</v>
      </c>
      <c r="B67" s="152" t="s">
        <v>175</v>
      </c>
      <c r="C67" s="152"/>
      <c r="D67" s="152"/>
      <c r="E67" s="152"/>
      <c r="F67" s="152"/>
      <c r="G67" s="152"/>
      <c r="H67" s="152">
        <v>1</v>
      </c>
      <c r="I67" s="152">
        <v>1</v>
      </c>
      <c r="J67" s="152">
        <v>1</v>
      </c>
      <c r="K67" s="152">
        <v>1</v>
      </c>
      <c r="L67" s="152">
        <v>1</v>
      </c>
      <c r="M67" s="152">
        <v>1</v>
      </c>
      <c r="N67" s="152">
        <v>1</v>
      </c>
      <c r="O67" s="152">
        <v>1</v>
      </c>
      <c r="P67" s="152">
        <v>1</v>
      </c>
      <c r="Q67" s="152">
        <v>1</v>
      </c>
      <c r="R67" s="152">
        <v>1</v>
      </c>
      <c r="S67" s="152">
        <v>1</v>
      </c>
      <c r="T67" s="152">
        <v>1</v>
      </c>
      <c r="U67" s="152">
        <v>1</v>
      </c>
      <c r="V67" s="152">
        <v>1</v>
      </c>
      <c r="W67" s="152">
        <v>1</v>
      </c>
      <c r="X67" s="152">
        <v>1</v>
      </c>
      <c r="Y67" s="152">
        <v>1</v>
      </c>
      <c r="Z67" s="152">
        <v>1</v>
      </c>
      <c r="AA67" s="152"/>
      <c r="AB67" s="152">
        <f t="shared" si="3"/>
        <v>19</v>
      </c>
      <c r="AC67" s="152">
        <f t="shared" si="4"/>
        <v>0</v>
      </c>
      <c r="AD67" s="152"/>
    </row>
    <row r="68" spans="1:30">
      <c r="A68" s="152" t="s">
        <v>156</v>
      </c>
      <c r="B68" s="152" t="s">
        <v>340</v>
      </c>
      <c r="C68" s="152"/>
      <c r="D68" s="152"/>
      <c r="E68" s="152"/>
      <c r="F68" s="152"/>
      <c r="G68" s="152"/>
      <c r="H68" s="152">
        <v>1</v>
      </c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>
        <v>2</v>
      </c>
      <c r="AA68" s="152"/>
      <c r="AB68" s="152">
        <f t="shared" si="3"/>
        <v>3</v>
      </c>
      <c r="AC68" s="152">
        <f t="shared" si="4"/>
        <v>0</v>
      </c>
      <c r="AD68" s="152"/>
    </row>
    <row r="69" spans="1:30">
      <c r="A69" s="152" t="s">
        <v>158</v>
      </c>
      <c r="B69" s="152" t="s">
        <v>299</v>
      </c>
      <c r="C69" s="152"/>
      <c r="D69" s="152"/>
      <c r="E69" s="152"/>
      <c r="F69" s="152"/>
      <c r="G69" s="152"/>
      <c r="H69" s="152">
        <v>1</v>
      </c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>
        <f t="shared" si="3"/>
        <v>1</v>
      </c>
      <c r="AC69" s="152">
        <f t="shared" si="4"/>
        <v>0</v>
      </c>
      <c r="AD69" s="152"/>
    </row>
    <row r="70" spans="1:30">
      <c r="A70" s="152" t="s">
        <v>160</v>
      </c>
      <c r="B70" s="152" t="s">
        <v>341</v>
      </c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>
        <v>2</v>
      </c>
      <c r="Z70" s="152"/>
      <c r="AA70" s="152"/>
      <c r="AB70" s="152">
        <f t="shared" si="3"/>
        <v>2</v>
      </c>
      <c r="AC70" s="152">
        <f t="shared" si="4"/>
        <v>0</v>
      </c>
      <c r="AD70" s="152"/>
    </row>
    <row r="71" spans="1:30">
      <c r="A71" s="152" t="s">
        <v>162</v>
      </c>
      <c r="B71" s="152" t="s">
        <v>305</v>
      </c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>
        <v>2</v>
      </c>
      <c r="Z71" s="152"/>
      <c r="AA71" s="152"/>
      <c r="AB71" s="152">
        <f t="shared" si="3"/>
        <v>2</v>
      </c>
      <c r="AC71" s="152">
        <f t="shared" si="4"/>
        <v>0</v>
      </c>
      <c r="AD71" s="152"/>
    </row>
    <row r="72" spans="1:30">
      <c r="A72" s="152" t="s">
        <v>164</v>
      </c>
      <c r="B72" s="152" t="s">
        <v>191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>
        <v>3</v>
      </c>
      <c r="AB72" s="152">
        <f t="shared" si="3"/>
        <v>3</v>
      </c>
      <c r="AC72" s="152">
        <f t="shared" si="4"/>
        <v>0</v>
      </c>
      <c r="AD72" s="152"/>
    </row>
    <row r="73" spans="1:29">
      <c r="A73" s="152"/>
      <c r="AB73" s="152"/>
      <c r="AC73" s="152">
        <f t="shared" si="4"/>
        <v>0</v>
      </c>
    </row>
    <row r="74" spans="1:1">
      <c r="A74" s="152"/>
    </row>
    <row r="75" spans="1:28">
      <c r="A75" s="152"/>
      <c r="AB75">
        <f>SUM(AB3:AB74)</f>
        <v>1003</v>
      </c>
    </row>
    <row r="76" spans="1:1">
      <c r="A76" s="152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D5" sqref="D5"/>
    </sheetView>
  </sheetViews>
  <sheetFormatPr defaultColWidth="9" defaultRowHeight="14.25" outlineLevelCol="6"/>
  <cols>
    <col min="1" max="1" width="21" style="62" customWidth="1"/>
    <col min="2" max="2" width="28.125" style="62" customWidth="1"/>
    <col min="3" max="3" width="13.625" style="62" customWidth="1"/>
    <col min="4" max="4" width="26.5" style="62" customWidth="1"/>
    <col min="5" max="5" width="17.125" style="62" hidden="1" customWidth="1"/>
    <col min="6" max="6" width="10.5" style="62" hidden="1" customWidth="1"/>
    <col min="7" max="7" width="24.375" style="62" customWidth="1"/>
    <col min="8" max="8" width="9" style="62"/>
    <col min="9" max="9" width="10.375" style="62"/>
    <col min="10" max="16384" width="9" style="62"/>
  </cols>
  <sheetData>
    <row r="1" ht="67" customHeight="1" spans="1:4">
      <c r="A1" s="132" t="s">
        <v>342</v>
      </c>
      <c r="B1" s="91"/>
      <c r="C1" s="91"/>
      <c r="D1" s="91"/>
    </row>
    <row r="2" ht="45" customHeight="1" spans="1:4">
      <c r="A2" s="133" t="s">
        <v>343</v>
      </c>
      <c r="B2" s="134" t="s">
        <v>344</v>
      </c>
      <c r="C2" s="135" t="s">
        <v>345</v>
      </c>
      <c r="D2" s="136" t="s">
        <v>346</v>
      </c>
    </row>
    <row r="3" ht="43" customHeight="1" spans="1:6">
      <c r="A3" s="137" t="s">
        <v>347</v>
      </c>
      <c r="B3" s="95" t="s">
        <v>348</v>
      </c>
      <c r="C3" s="94" t="s">
        <v>349</v>
      </c>
      <c r="D3" s="138" t="s">
        <v>350</v>
      </c>
      <c r="E3" s="139">
        <f>1471675.7+305937.46</f>
        <v>1777613.16</v>
      </c>
      <c r="F3" s="62">
        <f>E7-E3</f>
        <v>548710.06</v>
      </c>
    </row>
    <row r="4" ht="43" customHeight="1" spans="1:4">
      <c r="A4" s="137" t="s">
        <v>351</v>
      </c>
      <c r="B4" s="140" t="s">
        <v>352</v>
      </c>
      <c r="C4" s="140"/>
      <c r="D4" s="141"/>
    </row>
    <row r="5" ht="36" customHeight="1" spans="1:7">
      <c r="A5" s="137" t="s">
        <v>353</v>
      </c>
      <c r="B5" s="142" t="s">
        <v>354</v>
      </c>
      <c r="C5" s="95" t="s">
        <v>355</v>
      </c>
      <c r="D5" s="143">
        <f>'3工程结算汇总表'!E15</f>
        <v>115300</v>
      </c>
      <c r="E5" s="139">
        <f>604470.32+598480.54</f>
        <v>1202950.86</v>
      </c>
      <c r="G5"/>
    </row>
    <row r="6" ht="33" customHeight="1" spans="1:5">
      <c r="A6" s="137" t="s">
        <v>356</v>
      </c>
      <c r="B6" s="144" t="s">
        <v>357</v>
      </c>
      <c r="C6" s="144"/>
      <c r="D6" s="145"/>
      <c r="E6" s="139">
        <v>1123372.36</v>
      </c>
    </row>
    <row r="7" ht="37" customHeight="1" spans="1:5">
      <c r="A7" s="137" t="s">
        <v>358</v>
      </c>
      <c r="B7" s="144" t="s">
        <v>359</v>
      </c>
      <c r="C7" s="144"/>
      <c r="D7" s="145"/>
      <c r="E7" s="139">
        <f>SUM(E5:E6)</f>
        <v>2326323.22</v>
      </c>
    </row>
    <row r="8" ht="37" customHeight="1" spans="1:4">
      <c r="A8" s="137" t="s">
        <v>360</v>
      </c>
      <c r="B8" s="146" t="s">
        <v>361</v>
      </c>
      <c r="C8" s="144"/>
      <c r="D8" s="145"/>
    </row>
    <row r="9" ht="37" customHeight="1" spans="1:4">
      <c r="A9" s="137" t="s">
        <v>362</v>
      </c>
      <c r="B9" s="144" t="s">
        <v>357</v>
      </c>
      <c r="C9" s="144"/>
      <c r="D9" s="145"/>
    </row>
    <row r="10" ht="37" customHeight="1" spans="1:4">
      <c r="A10" s="137" t="s">
        <v>363</v>
      </c>
      <c r="B10" s="144" t="s">
        <v>357</v>
      </c>
      <c r="C10" s="144"/>
      <c r="D10" s="145"/>
    </row>
    <row r="11" ht="37" customHeight="1" spans="1:4">
      <c r="A11" s="137" t="s">
        <v>364</v>
      </c>
      <c r="B11" s="144" t="s">
        <v>357</v>
      </c>
      <c r="C11" s="144"/>
      <c r="D11" s="145"/>
    </row>
    <row r="12" ht="37" customHeight="1" spans="1:4">
      <c r="A12" s="137" t="s">
        <v>365</v>
      </c>
      <c r="B12" s="144" t="s">
        <v>357</v>
      </c>
      <c r="C12" s="144"/>
      <c r="D12" s="145"/>
    </row>
    <row r="13" ht="37" customHeight="1" spans="1:4">
      <c r="A13" s="137" t="s">
        <v>366</v>
      </c>
      <c r="B13" s="144" t="s">
        <v>357</v>
      </c>
      <c r="C13" s="144"/>
      <c r="D13" s="145"/>
    </row>
    <row r="14" ht="37" customHeight="1" spans="1:4">
      <c r="A14" s="147" t="s">
        <v>367</v>
      </c>
      <c r="B14" s="148" t="s">
        <v>357</v>
      </c>
      <c r="C14" s="148"/>
      <c r="D14" s="149"/>
    </row>
    <row r="15" ht="30" customHeight="1" spans="1:1">
      <c r="A15" s="150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L14" sqref="L14"/>
    </sheetView>
  </sheetViews>
  <sheetFormatPr defaultColWidth="9" defaultRowHeight="14.25"/>
  <cols>
    <col min="1" max="1" width="6.5" style="106" customWidth="1"/>
    <col min="2" max="2" width="43.2" style="107" customWidth="1"/>
    <col min="3" max="3" width="9" style="106" customWidth="1"/>
    <col min="4" max="4" width="12.125" style="106" customWidth="1"/>
    <col min="5" max="5" width="11.75" style="106" customWidth="1"/>
    <col min="6" max="6" width="8.625" style="108" customWidth="1"/>
    <col min="7" max="7" width="9" style="107" customWidth="1"/>
    <col min="8" max="8" width="8.875" style="107" customWidth="1"/>
    <col min="9" max="12" width="9" style="107" customWidth="1"/>
    <col min="13" max="16384" width="9" style="62"/>
  </cols>
  <sheetData>
    <row r="1" ht="45" customHeight="1" spans="1:9">
      <c r="A1" s="109" t="s">
        <v>369</v>
      </c>
      <c r="B1" s="109"/>
      <c r="C1" s="109"/>
      <c r="D1" s="109"/>
      <c r="E1" s="109"/>
      <c r="F1" s="109"/>
      <c r="G1" s="110"/>
      <c r="H1" s="110"/>
      <c r="I1" s="110"/>
    </row>
    <row r="2" ht="31" customHeight="1" spans="1:6">
      <c r="A2" s="111" t="s">
        <v>1</v>
      </c>
      <c r="B2" s="112" t="s">
        <v>370</v>
      </c>
      <c r="C2" s="112" t="s">
        <v>371</v>
      </c>
      <c r="D2" s="112" t="s">
        <v>372</v>
      </c>
      <c r="E2" s="112" t="s">
        <v>373</v>
      </c>
      <c r="F2" s="113" t="s">
        <v>374</v>
      </c>
    </row>
    <row r="3" s="104" customFormat="1" ht="27" customHeight="1" spans="1:12">
      <c r="A3" s="114">
        <v>1</v>
      </c>
      <c r="B3" s="115" t="s">
        <v>375</v>
      </c>
      <c r="C3" s="116" t="s">
        <v>376</v>
      </c>
      <c r="D3" s="116" t="s">
        <v>377</v>
      </c>
      <c r="E3" s="117" t="s">
        <v>378</v>
      </c>
      <c r="F3" s="118"/>
      <c r="G3" s="119"/>
      <c r="H3" s="119" t="s">
        <v>379</v>
      </c>
      <c r="I3" s="119"/>
      <c r="J3" s="119"/>
      <c r="K3" s="119"/>
      <c r="L3" s="119"/>
    </row>
    <row r="4" s="104" customFormat="1" ht="27" customHeight="1" spans="1:12">
      <c r="A4" s="114">
        <v>2</v>
      </c>
      <c r="B4" s="115" t="s">
        <v>380</v>
      </c>
      <c r="C4" s="116" t="s">
        <v>376</v>
      </c>
      <c r="D4" s="116" t="s">
        <v>381</v>
      </c>
      <c r="E4" s="117" t="s">
        <v>378</v>
      </c>
      <c r="F4" s="118"/>
      <c r="G4" s="119"/>
      <c r="H4" s="119"/>
      <c r="I4" s="119"/>
      <c r="J4" s="119"/>
      <c r="K4" s="119"/>
      <c r="L4" s="119"/>
    </row>
    <row r="5" s="104" customFormat="1" ht="27" customHeight="1" spans="1:12">
      <c r="A5" s="114">
        <v>3</v>
      </c>
      <c r="B5" s="115" t="s">
        <v>382</v>
      </c>
      <c r="C5" s="116" t="s">
        <v>376</v>
      </c>
      <c r="D5" s="116" t="s">
        <v>383</v>
      </c>
      <c r="E5" s="117" t="s">
        <v>378</v>
      </c>
      <c r="F5" s="118"/>
      <c r="G5" s="119"/>
      <c r="H5" s="119" t="s">
        <v>384</v>
      </c>
      <c r="I5" s="119"/>
      <c r="J5" s="119"/>
      <c r="K5" s="119"/>
      <c r="L5" s="119"/>
    </row>
    <row r="6" ht="27" customHeight="1" spans="1:6">
      <c r="A6" s="114">
        <v>4</v>
      </c>
      <c r="B6" s="115" t="s">
        <v>385</v>
      </c>
      <c r="C6" s="116" t="s">
        <v>376</v>
      </c>
      <c r="D6" s="116" t="s">
        <v>386</v>
      </c>
      <c r="E6" s="116" t="s">
        <v>378</v>
      </c>
      <c r="F6" s="120"/>
    </row>
    <row r="7" ht="27" customHeight="1" spans="1:6">
      <c r="A7" s="114">
        <v>5</v>
      </c>
      <c r="B7" s="115" t="s">
        <v>387</v>
      </c>
      <c r="C7" s="116" t="s">
        <v>376</v>
      </c>
      <c r="D7" s="116" t="s">
        <v>388</v>
      </c>
      <c r="E7" s="117" t="s">
        <v>378</v>
      </c>
      <c r="F7" s="120"/>
    </row>
    <row r="8" ht="27" customHeight="1" spans="1:6">
      <c r="A8" s="114">
        <v>6</v>
      </c>
      <c r="B8" s="115" t="s">
        <v>389</v>
      </c>
      <c r="C8" s="116" t="s">
        <v>376</v>
      </c>
      <c r="D8" s="116" t="s">
        <v>390</v>
      </c>
      <c r="E8" s="117" t="s">
        <v>378</v>
      </c>
      <c r="F8" s="118"/>
    </row>
    <row r="9" ht="27" customHeight="1" spans="1:6">
      <c r="A9" s="114">
        <v>7</v>
      </c>
      <c r="B9" s="115" t="s">
        <v>391</v>
      </c>
      <c r="C9" s="116" t="s">
        <v>376</v>
      </c>
      <c r="D9" s="116" t="s">
        <v>392</v>
      </c>
      <c r="E9" s="117" t="s">
        <v>378</v>
      </c>
      <c r="F9" s="118"/>
    </row>
    <row r="10" ht="27" customHeight="1" spans="1:6">
      <c r="A10" s="114">
        <v>8</v>
      </c>
      <c r="B10" s="115" t="s">
        <v>393</v>
      </c>
      <c r="C10" s="116" t="s">
        <v>376</v>
      </c>
      <c r="D10" s="116" t="s">
        <v>394</v>
      </c>
      <c r="E10" s="117" t="s">
        <v>378</v>
      </c>
      <c r="F10" s="118"/>
    </row>
    <row r="11" ht="27" customHeight="1" spans="1:6">
      <c r="A11" s="114">
        <v>9</v>
      </c>
      <c r="B11" s="115" t="s">
        <v>395</v>
      </c>
      <c r="C11" s="116" t="s">
        <v>376</v>
      </c>
      <c r="D11" s="116" t="s">
        <v>396</v>
      </c>
      <c r="E11" s="116" t="s">
        <v>378</v>
      </c>
      <c r="F11" s="118"/>
    </row>
    <row r="12" ht="27" customHeight="1" spans="1:6">
      <c r="A12" s="114">
        <v>10</v>
      </c>
      <c r="B12" s="115" t="s">
        <v>397</v>
      </c>
      <c r="C12" s="116" t="s">
        <v>398</v>
      </c>
      <c r="D12" s="116" t="s">
        <v>399</v>
      </c>
      <c r="E12" s="117" t="s">
        <v>378</v>
      </c>
      <c r="F12" s="118"/>
    </row>
    <row r="13" ht="27" customHeight="1" spans="1:6">
      <c r="A13" s="114">
        <v>11</v>
      </c>
      <c r="B13" s="115" t="s">
        <v>400</v>
      </c>
      <c r="C13" s="116" t="s">
        <v>376</v>
      </c>
      <c r="D13" s="116" t="s">
        <v>401</v>
      </c>
      <c r="E13" s="117" t="s">
        <v>378</v>
      </c>
      <c r="F13" s="118"/>
    </row>
    <row r="14" ht="27" customHeight="1" spans="1:6">
      <c r="A14" s="114">
        <v>12</v>
      </c>
      <c r="B14" s="115" t="s">
        <v>402</v>
      </c>
      <c r="C14" s="116" t="s">
        <v>376</v>
      </c>
      <c r="D14" s="116" t="s">
        <v>403</v>
      </c>
      <c r="E14" s="117" t="s">
        <v>378</v>
      </c>
      <c r="F14" s="118"/>
    </row>
    <row r="15" ht="27" customHeight="1" spans="1:6">
      <c r="A15" s="114">
        <v>13</v>
      </c>
      <c r="B15" s="115" t="s">
        <v>404</v>
      </c>
      <c r="C15" s="116" t="s">
        <v>376</v>
      </c>
      <c r="D15" s="116" t="s">
        <v>405</v>
      </c>
      <c r="E15" s="117" t="s">
        <v>406</v>
      </c>
      <c r="F15" s="118"/>
    </row>
    <row r="16" ht="27" customHeight="1" spans="1:6">
      <c r="A16" s="114">
        <v>14</v>
      </c>
      <c r="B16" s="115" t="s">
        <v>407</v>
      </c>
      <c r="C16" s="116" t="s">
        <v>408</v>
      </c>
      <c r="D16" s="116" t="s">
        <v>409</v>
      </c>
      <c r="E16" s="117" t="s">
        <v>410</v>
      </c>
      <c r="F16" s="118"/>
    </row>
    <row r="17" s="105" customFormat="1" ht="27" customHeight="1" spans="1:12">
      <c r="A17" s="114">
        <v>15</v>
      </c>
      <c r="B17" s="115" t="s">
        <v>411</v>
      </c>
      <c r="C17" s="121" t="s">
        <v>412</v>
      </c>
      <c r="D17" s="122" t="s">
        <v>413</v>
      </c>
      <c r="E17" s="123" t="s">
        <v>378</v>
      </c>
      <c r="F17" s="124"/>
      <c r="G17" s="125"/>
      <c r="H17" s="125"/>
      <c r="I17" s="125"/>
      <c r="J17" s="125"/>
      <c r="K17" s="125"/>
      <c r="L17" s="125"/>
    </row>
    <row r="18" s="105" customFormat="1" ht="27" customHeight="1" spans="1:12">
      <c r="A18" s="114">
        <v>16</v>
      </c>
      <c r="B18" s="115" t="s">
        <v>414</v>
      </c>
      <c r="C18" s="116" t="s">
        <v>376</v>
      </c>
      <c r="D18" s="122" t="s">
        <v>415</v>
      </c>
      <c r="E18" s="123" t="s">
        <v>378</v>
      </c>
      <c r="F18" s="124"/>
      <c r="G18" s="125"/>
      <c r="H18" s="125"/>
      <c r="I18" s="125"/>
      <c r="J18" s="125"/>
      <c r="K18" s="125"/>
      <c r="L18" s="125"/>
    </row>
    <row r="19" s="105" customFormat="1" ht="27" customHeight="1" spans="1:12">
      <c r="A19" s="114">
        <v>17</v>
      </c>
      <c r="B19" s="115" t="s">
        <v>416</v>
      </c>
      <c r="C19" s="116" t="s">
        <v>417</v>
      </c>
      <c r="D19" s="122" t="s">
        <v>418</v>
      </c>
      <c r="E19" s="123" t="s">
        <v>378</v>
      </c>
      <c r="F19" s="124"/>
      <c r="G19" s="125"/>
      <c r="H19" s="125"/>
      <c r="I19" s="125"/>
      <c r="J19" s="125"/>
      <c r="K19" s="125"/>
      <c r="L19" s="125"/>
    </row>
    <row r="20" spans="1:6">
      <c r="A20" s="126" t="s">
        <v>419</v>
      </c>
      <c r="B20" s="127"/>
      <c r="C20" s="127" t="s">
        <v>420</v>
      </c>
      <c r="D20" s="127"/>
      <c r="E20" s="127"/>
      <c r="F20" s="128"/>
    </row>
    <row r="21" spans="1:6">
      <c r="A21" s="126"/>
      <c r="B21" s="127"/>
      <c r="C21" s="127"/>
      <c r="D21" s="127"/>
      <c r="E21" s="127"/>
      <c r="F21" s="128"/>
    </row>
    <row r="22" spans="1:6">
      <c r="A22" s="126"/>
      <c r="B22" s="127"/>
      <c r="C22" s="127"/>
      <c r="D22" s="127"/>
      <c r="E22" s="127"/>
      <c r="F22" s="128"/>
    </row>
    <row r="23" spans="1:6">
      <c r="A23" s="126"/>
      <c r="B23" s="127"/>
      <c r="C23" s="127"/>
      <c r="D23" s="127"/>
      <c r="E23" s="127"/>
      <c r="F23" s="128"/>
    </row>
    <row r="24" ht="6" customHeight="1" spans="1:6">
      <c r="A24" s="126"/>
      <c r="B24" s="127"/>
      <c r="C24" s="127"/>
      <c r="D24" s="127"/>
      <c r="E24" s="127"/>
      <c r="F24" s="128"/>
    </row>
    <row r="25" ht="15" spans="1:6">
      <c r="A25" s="129"/>
      <c r="B25" s="130"/>
      <c r="C25" s="130"/>
      <c r="D25" s="130"/>
      <c r="E25" s="130"/>
      <c r="F25" s="131"/>
    </row>
  </sheetData>
  <mergeCells count="3">
    <mergeCell ref="A1:F1"/>
    <mergeCell ref="A20:B25"/>
    <mergeCell ref="C20:F25"/>
  </mergeCells>
  <printOptions horizontalCentered="1"/>
  <pageMargins left="0.118055555555556" right="0.118055555555556" top="0.156944444444444" bottom="0.389583333333333" header="0.432638888888889" footer="0.511805555555556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opLeftCell="A4" workbookViewId="0">
      <selection activeCell="E25" sqref="E25:G25"/>
    </sheetView>
  </sheetViews>
  <sheetFormatPr defaultColWidth="9" defaultRowHeight="14.25" outlineLevelCol="6"/>
  <cols>
    <col min="1" max="4" width="9" style="62"/>
    <col min="5" max="5" width="10.625" style="62" customWidth="1"/>
    <col min="6" max="6" width="10.5" style="62" customWidth="1"/>
    <col min="7" max="7" width="14" style="62" customWidth="1"/>
    <col min="8" max="16384" width="9" style="62"/>
  </cols>
  <sheetData>
    <row r="1" ht="44.25" customHeight="1" spans="1:7">
      <c r="A1" s="91" t="s">
        <v>421</v>
      </c>
      <c r="B1" s="91"/>
      <c r="C1" s="91"/>
      <c r="D1" s="91"/>
      <c r="E1" s="91"/>
      <c r="F1" s="91"/>
      <c r="G1" s="91"/>
    </row>
    <row r="2" s="90" customFormat="1" ht="25.5" customHeight="1" spans="1:1">
      <c r="A2" s="90" t="s">
        <v>422</v>
      </c>
    </row>
    <row r="3" s="90" customFormat="1" ht="33" customHeight="1" spans="1:7">
      <c r="A3" s="92" t="s">
        <v>423</v>
      </c>
      <c r="B3" s="93"/>
      <c r="C3" s="93"/>
      <c r="D3" s="93"/>
      <c r="E3" s="93"/>
      <c r="F3" s="93"/>
      <c r="G3" s="93"/>
    </row>
    <row r="4" s="90" customFormat="1" ht="24" customHeight="1" spans="1:7">
      <c r="A4" s="93" t="s">
        <v>424</v>
      </c>
      <c r="B4" s="93"/>
      <c r="C4" s="93"/>
      <c r="D4" s="93"/>
      <c r="E4" s="93"/>
      <c r="F4" s="93"/>
      <c r="G4" s="93"/>
    </row>
    <row r="5" s="90" customFormat="1" ht="21" customHeight="1" spans="1:7">
      <c r="A5" s="93" t="s">
        <v>425</v>
      </c>
      <c r="B5" s="93"/>
      <c r="C5" s="93"/>
      <c r="D5" s="93"/>
      <c r="E5" s="93"/>
      <c r="F5" s="93"/>
      <c r="G5" s="93"/>
    </row>
    <row r="6" s="90" customFormat="1" ht="30" customHeight="1" spans="1:7">
      <c r="A6" s="94" t="s">
        <v>1</v>
      </c>
      <c r="B6" s="95" t="s">
        <v>343</v>
      </c>
      <c r="C6" s="95"/>
      <c r="D6" s="95"/>
      <c r="E6" s="94" t="s">
        <v>426</v>
      </c>
      <c r="F6" s="94" t="s">
        <v>427</v>
      </c>
      <c r="G6" s="94" t="s">
        <v>428</v>
      </c>
    </row>
    <row r="7" s="90" customFormat="1" ht="21" customHeight="1" spans="1:7">
      <c r="A7" s="94" t="s">
        <v>429</v>
      </c>
      <c r="B7" s="95" t="s">
        <v>430</v>
      </c>
      <c r="C7" s="95"/>
      <c r="D7" s="95"/>
      <c r="E7" s="95"/>
      <c r="F7" s="95"/>
      <c r="G7" s="96">
        <f>SUM(G8:G10)</f>
        <v>115876.35</v>
      </c>
    </row>
    <row r="8" s="90" customFormat="1" ht="21" customHeight="1" spans="1:7">
      <c r="A8" s="94">
        <v>1.1</v>
      </c>
      <c r="B8" s="95" t="s">
        <v>431</v>
      </c>
      <c r="C8" s="95"/>
      <c r="D8" s="95"/>
      <c r="E8" s="95"/>
      <c r="F8" s="95"/>
      <c r="G8" s="96">
        <f>'4结算明细汇总表'!C3</f>
        <v>115876.35</v>
      </c>
    </row>
    <row r="9" s="90" customFormat="1" ht="21" customHeight="1" spans="1:7">
      <c r="A9" s="94">
        <v>1.2</v>
      </c>
      <c r="B9" s="95" t="s">
        <v>432</v>
      </c>
      <c r="C9" s="95"/>
      <c r="D9" s="95"/>
      <c r="E9" s="95"/>
      <c r="F9" s="95"/>
      <c r="G9" s="96">
        <v>0</v>
      </c>
    </row>
    <row r="10" s="90" customFormat="1" ht="21" customHeight="1" spans="1:7">
      <c r="A10" s="94">
        <v>1.3</v>
      </c>
      <c r="B10" s="95" t="s">
        <v>433</v>
      </c>
      <c r="C10" s="95"/>
      <c r="D10" s="95"/>
      <c r="E10" s="95"/>
      <c r="F10" s="95"/>
      <c r="G10" s="96">
        <v>0</v>
      </c>
    </row>
    <row r="11" s="90" customFormat="1" ht="21" customHeight="1" spans="1:7">
      <c r="A11" s="94" t="s">
        <v>434</v>
      </c>
      <c r="B11" s="95" t="s">
        <v>435</v>
      </c>
      <c r="C11" s="95"/>
      <c r="D11" s="95"/>
      <c r="E11" s="95"/>
      <c r="F11" s="95"/>
      <c r="G11" s="96">
        <f>SUM(G12:G13)</f>
        <v>-576.35</v>
      </c>
    </row>
    <row r="12" s="90" customFormat="1" ht="21" customHeight="1" spans="1:7">
      <c r="A12" s="94">
        <v>2.1</v>
      </c>
      <c r="B12" s="95" t="s">
        <v>436</v>
      </c>
      <c r="C12" s="95"/>
      <c r="D12" s="95"/>
      <c r="E12" s="97"/>
      <c r="F12" s="98"/>
      <c r="G12" s="96">
        <f>'4结算明细汇总表'!C7</f>
        <v>-561.07</v>
      </c>
    </row>
    <row r="13" s="90" customFormat="1" ht="21" customHeight="1" spans="1:7">
      <c r="A13" s="94">
        <v>2.2</v>
      </c>
      <c r="B13" s="95" t="s">
        <v>437</v>
      </c>
      <c r="C13" s="95"/>
      <c r="D13" s="95"/>
      <c r="E13" s="95"/>
      <c r="F13" s="95"/>
      <c r="G13" s="96">
        <f>'4结算明细汇总表'!C9-'4结算明细汇总表'!C8</f>
        <v>-15.28</v>
      </c>
    </row>
    <row r="14" s="90" customFormat="1" ht="21" customHeight="1" spans="1:7">
      <c r="A14" s="94">
        <v>2.3</v>
      </c>
      <c r="B14" s="95" t="s">
        <v>438</v>
      </c>
      <c r="C14" s="95"/>
      <c r="D14" s="95"/>
      <c r="E14" s="95"/>
      <c r="F14" s="95"/>
      <c r="G14" s="99">
        <f>E14</f>
        <v>0</v>
      </c>
    </row>
    <row r="15" s="90" customFormat="1" ht="19" customHeight="1" spans="1:7">
      <c r="A15" s="94" t="s">
        <v>439</v>
      </c>
      <c r="B15" s="95" t="s">
        <v>440</v>
      </c>
      <c r="C15" s="95"/>
      <c r="D15" s="95" t="s">
        <v>441</v>
      </c>
      <c r="E15" s="100">
        <f>G7+G11</f>
        <v>115300</v>
      </c>
      <c r="F15" s="100"/>
      <c r="G15" s="100"/>
    </row>
    <row r="16" s="90" customFormat="1" ht="19" customHeight="1" spans="1:7">
      <c r="A16" s="94"/>
      <c r="B16" s="95"/>
      <c r="C16" s="95"/>
      <c r="D16" s="95" t="s">
        <v>442</v>
      </c>
      <c r="E16" s="101">
        <f>E15</f>
        <v>115300</v>
      </c>
      <c r="F16" s="101"/>
      <c r="G16" s="101"/>
    </row>
    <row r="17" s="90" customFormat="1" ht="20" customHeight="1" spans="1:7">
      <c r="A17" s="94" t="s">
        <v>443</v>
      </c>
      <c r="B17" s="95" t="s">
        <v>444</v>
      </c>
      <c r="C17" s="95"/>
      <c r="D17" s="95"/>
      <c r="E17" s="99">
        <v>0</v>
      </c>
      <c r="F17" s="99"/>
      <c r="G17" s="99"/>
    </row>
    <row r="18" s="90" customFormat="1" ht="20" customHeight="1" spans="1:7">
      <c r="A18" s="94">
        <v>4.1</v>
      </c>
      <c r="B18" s="95" t="s">
        <v>445</v>
      </c>
      <c r="C18" s="95"/>
      <c r="D18" s="95"/>
      <c r="E18" s="99">
        <v>0</v>
      </c>
      <c r="F18" s="99"/>
      <c r="G18" s="99"/>
    </row>
    <row r="19" s="90" customFormat="1" ht="20" customHeight="1" spans="1:7">
      <c r="A19" s="94">
        <v>4.2</v>
      </c>
      <c r="B19" s="95" t="s">
        <v>446</v>
      </c>
      <c r="C19" s="95"/>
      <c r="D19" s="95"/>
      <c r="E19" s="99">
        <v>0</v>
      </c>
      <c r="F19" s="99"/>
      <c r="G19" s="99"/>
    </row>
    <row r="20" s="90" customFormat="1" ht="17" customHeight="1" spans="1:7">
      <c r="A20" s="94" t="s">
        <v>447</v>
      </c>
      <c r="B20" s="95" t="s">
        <v>438</v>
      </c>
      <c r="C20" s="95"/>
      <c r="D20" s="95"/>
      <c r="E20" s="99"/>
      <c r="F20" s="99"/>
      <c r="G20" s="99"/>
    </row>
    <row r="21" s="90" customFormat="1" ht="20" customHeight="1" spans="1:7">
      <c r="A21" s="94" t="s">
        <v>448</v>
      </c>
      <c r="B21" s="95" t="s">
        <v>449</v>
      </c>
      <c r="C21" s="95"/>
      <c r="D21" s="95"/>
      <c r="E21" s="99">
        <v>0</v>
      </c>
      <c r="F21" s="99"/>
      <c r="G21" s="99"/>
    </row>
    <row r="22" s="90" customFormat="1" ht="20" customHeight="1" spans="1:7">
      <c r="A22" s="94">
        <v>5.1</v>
      </c>
      <c r="B22" s="95" t="s">
        <v>450</v>
      </c>
      <c r="C22" s="95"/>
      <c r="D22" s="95"/>
      <c r="E22" s="99">
        <v>0</v>
      </c>
      <c r="F22" s="99"/>
      <c r="G22" s="99"/>
    </row>
    <row r="23" s="90" customFormat="1" ht="20" customHeight="1" spans="1:7">
      <c r="A23" s="94">
        <v>5.2</v>
      </c>
      <c r="B23" s="95" t="s">
        <v>451</v>
      </c>
      <c r="C23" s="95"/>
      <c r="D23" s="95"/>
      <c r="E23" s="99">
        <v>0</v>
      </c>
      <c r="F23" s="99"/>
      <c r="G23" s="99"/>
    </row>
    <row r="24" s="90" customFormat="1" ht="18" customHeight="1" spans="1:7">
      <c r="A24" s="94" t="s">
        <v>452</v>
      </c>
      <c r="B24" s="95" t="s">
        <v>453</v>
      </c>
      <c r="C24" s="95" t="s">
        <v>441</v>
      </c>
      <c r="D24" s="95"/>
      <c r="E24" s="100">
        <f>E15</f>
        <v>115300</v>
      </c>
      <c r="F24" s="100"/>
      <c r="G24" s="100"/>
    </row>
    <row r="25" s="90" customFormat="1" ht="18" customHeight="1" spans="1:7">
      <c r="A25" s="94"/>
      <c r="B25" s="95"/>
      <c r="C25" s="95" t="s">
        <v>442</v>
      </c>
      <c r="D25" s="95"/>
      <c r="E25" s="101">
        <f>E16</f>
        <v>115300</v>
      </c>
      <c r="F25" s="101"/>
      <c r="G25" s="101"/>
    </row>
    <row r="26" s="90" customFormat="1" ht="18" customHeight="1" spans="1:7">
      <c r="A26" s="94" t="s">
        <v>454</v>
      </c>
      <c r="B26" s="95" t="s">
        <v>455</v>
      </c>
      <c r="C26" s="95" t="s">
        <v>441</v>
      </c>
      <c r="D26" s="95"/>
      <c r="E26" s="100">
        <f>E15</f>
        <v>115300</v>
      </c>
      <c r="F26" s="100"/>
      <c r="G26" s="100"/>
    </row>
    <row r="27" s="90" customFormat="1" ht="18" customHeight="1" spans="1:7">
      <c r="A27" s="94"/>
      <c r="B27" s="95"/>
      <c r="C27" s="95" t="s">
        <v>442</v>
      </c>
      <c r="D27" s="95"/>
      <c r="E27" s="101">
        <f>E16</f>
        <v>115300</v>
      </c>
      <c r="F27" s="101"/>
      <c r="G27" s="101"/>
    </row>
    <row r="28" spans="1:7">
      <c r="A28" s="102"/>
      <c r="B28" s="102"/>
      <c r="C28" s="102"/>
      <c r="D28" s="102"/>
      <c r="E28" s="102"/>
      <c r="F28" s="102"/>
      <c r="G28" s="102"/>
    </row>
    <row r="29" spans="1:7">
      <c r="A29" s="87" t="s">
        <v>456</v>
      </c>
      <c r="B29" s="87"/>
      <c r="C29" s="87"/>
      <c r="D29" s="87"/>
      <c r="E29" s="87"/>
      <c r="F29" s="87"/>
      <c r="G29" s="87"/>
    </row>
    <row r="30" spans="1:1">
      <c r="A30" s="88"/>
    </row>
    <row r="31" spans="1:1">
      <c r="A31" s="88"/>
    </row>
    <row r="32" spans="1:7">
      <c r="A32" s="87" t="s">
        <v>457</v>
      </c>
      <c r="B32" s="87"/>
      <c r="C32" s="87"/>
      <c r="D32" s="87"/>
      <c r="E32" s="87"/>
      <c r="F32" s="87"/>
      <c r="G32" s="87"/>
    </row>
    <row r="33" spans="1:1">
      <c r="A33" s="88"/>
    </row>
    <row r="34" ht="27" customHeight="1" spans="1:7">
      <c r="A34" s="103" t="s">
        <v>458</v>
      </c>
      <c r="B34" s="103"/>
      <c r="C34" s="103"/>
      <c r="D34" s="103"/>
      <c r="E34" s="103"/>
      <c r="F34" s="103"/>
      <c r="G34" s="103"/>
    </row>
  </sheetData>
  <mergeCells count="51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B7" sqref="B7"/>
    </sheetView>
  </sheetViews>
  <sheetFormatPr defaultColWidth="9" defaultRowHeight="13.5" outlineLevelCol="7"/>
  <cols>
    <col min="1" max="1" width="8.25" style="1" customWidth="1"/>
    <col min="2" max="2" width="33.375" style="1" customWidth="1"/>
    <col min="3" max="3" width="20.2166666666667" style="1" customWidth="1"/>
    <col min="4" max="4" width="17.75" style="1" customWidth="1"/>
    <col min="5" max="5" width="20.125" style="1" customWidth="1"/>
    <col min="6" max="6" width="9.375" style="1"/>
    <col min="7" max="8" width="10.375" style="1"/>
    <col min="9" max="9" width="9" style="1"/>
    <col min="10" max="10" width="12.625" style="1"/>
    <col min="11" max="16384" width="9" style="1"/>
  </cols>
  <sheetData>
    <row r="1" ht="40" customHeight="1" spans="1:4">
      <c r="A1" s="63" t="s">
        <v>459</v>
      </c>
      <c r="B1" s="64"/>
      <c r="C1" s="64"/>
      <c r="D1" s="64"/>
    </row>
    <row r="2" ht="64" customHeight="1" spans="1:4">
      <c r="A2" s="65" t="s">
        <v>1</v>
      </c>
      <c r="B2" s="66" t="s">
        <v>343</v>
      </c>
      <c r="C2" s="66" t="s">
        <v>460</v>
      </c>
      <c r="D2" s="67" t="s">
        <v>374</v>
      </c>
    </row>
    <row r="3" ht="64" customHeight="1" spans="1:4">
      <c r="A3" s="68" t="s">
        <v>429</v>
      </c>
      <c r="B3" s="69" t="s">
        <v>461</v>
      </c>
      <c r="C3" s="70">
        <f>SUM(C4:C5)</f>
        <v>115876.35</v>
      </c>
      <c r="D3" s="71" t="s">
        <v>462</v>
      </c>
    </row>
    <row r="4" s="61" customFormat="1" ht="64" customHeight="1" spans="1:4">
      <c r="A4" s="72">
        <v>1</v>
      </c>
      <c r="B4" s="73" t="s">
        <v>463</v>
      </c>
      <c r="C4" s="74">
        <v>142000</v>
      </c>
      <c r="D4" s="75"/>
    </row>
    <row r="5" s="61" customFormat="1" ht="64" customHeight="1" spans="1:4">
      <c r="A5" s="72">
        <v>2</v>
      </c>
      <c r="B5" s="73" t="s">
        <v>464</v>
      </c>
      <c r="C5" s="74">
        <f>'5.扣除未施工项金额'!H23</f>
        <v>-26123.65</v>
      </c>
      <c r="D5" s="75"/>
    </row>
    <row r="6" ht="64" customHeight="1" spans="1:4">
      <c r="A6" s="68" t="s">
        <v>434</v>
      </c>
      <c r="B6" s="76" t="s">
        <v>465</v>
      </c>
      <c r="C6" s="77">
        <f>C3</f>
        <v>115876.35</v>
      </c>
      <c r="D6" s="78"/>
    </row>
    <row r="7" customFormat="1" ht="64" customHeight="1" spans="1:8">
      <c r="A7" s="79" t="s">
        <v>439</v>
      </c>
      <c r="B7" s="80" t="s">
        <v>436</v>
      </c>
      <c r="C7" s="81">
        <f>-(134578.8-C6)*0.03</f>
        <v>-561.07</v>
      </c>
      <c r="D7" s="82"/>
      <c r="E7" s="1"/>
      <c r="F7">
        <v>134578.8</v>
      </c>
      <c r="G7">
        <f>F7*0.05</f>
        <v>6728.94</v>
      </c>
      <c r="H7">
        <f>C6-F7</f>
        <v>-18702.45</v>
      </c>
    </row>
    <row r="8" customFormat="1" ht="64" customHeight="1" spans="1:5">
      <c r="A8" s="79" t="s">
        <v>443</v>
      </c>
      <c r="B8" s="80" t="s">
        <v>466</v>
      </c>
      <c r="C8" s="81">
        <f>C6+C7</f>
        <v>115315.28</v>
      </c>
      <c r="D8" s="82"/>
      <c r="E8" s="1"/>
    </row>
    <row r="9" s="1" customFormat="1" ht="64" customHeight="1" spans="1:5">
      <c r="A9" s="83" t="s">
        <v>448</v>
      </c>
      <c r="B9" s="84" t="s">
        <v>467</v>
      </c>
      <c r="C9" s="85">
        <v>115300</v>
      </c>
      <c r="D9" s="86" t="s">
        <v>468</v>
      </c>
      <c r="E9" s="1">
        <f>C9-C8</f>
        <v>-15.2799999999988</v>
      </c>
    </row>
    <row r="10" s="62" customFormat="1" ht="14.25" spans="1:4">
      <c r="A10" s="87" t="s">
        <v>456</v>
      </c>
      <c r="B10" s="87"/>
      <c r="C10" s="87"/>
      <c r="D10" s="87"/>
    </row>
    <row r="11" s="62" customFormat="1" ht="21" customHeight="1" spans="1:1">
      <c r="A11" s="88"/>
    </row>
    <row r="12" s="62" customFormat="1" ht="25" customHeight="1" spans="1:1">
      <c r="A12" s="88"/>
    </row>
    <row r="13" s="62" customFormat="1" ht="30" customHeight="1" spans="1:4">
      <c r="A13" s="87" t="s">
        <v>457</v>
      </c>
      <c r="B13" s="87"/>
      <c r="C13" s="87"/>
      <c r="D13" s="87"/>
    </row>
    <row r="14" s="62" customFormat="1" ht="14.25" spans="1:1">
      <c r="A14" s="88"/>
    </row>
    <row r="15" ht="14.25" spans="1:4">
      <c r="A15" s="89"/>
      <c r="B15" s="89"/>
      <c r="C15" s="89"/>
      <c r="D15" s="89"/>
    </row>
  </sheetData>
  <mergeCells count="3">
    <mergeCell ref="A1:D1"/>
    <mergeCell ref="A10:D10"/>
    <mergeCell ref="A13:D13"/>
  </mergeCells>
  <pageMargins left="0.7" right="0.7" top="0.236111111111111" bottom="0.75" header="0.3" footer="0.3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7"/>
  <sheetViews>
    <sheetView showGridLines="0" workbookViewId="0">
      <pane ySplit="3" topLeftCell="A10" activePane="bottomLeft" state="frozen"/>
      <selection/>
      <selection pane="bottomLeft" activeCell="N12" sqref="N12"/>
    </sheetView>
  </sheetViews>
  <sheetFormatPr defaultColWidth="9" defaultRowHeight="13.5"/>
  <cols>
    <col min="1" max="1" width="5.125" style="5" customWidth="1"/>
    <col min="2" max="2" width="12" style="6" customWidth="1"/>
    <col min="3" max="3" width="31.25" style="7" customWidth="1"/>
    <col min="4" max="4" width="7.25" style="6" customWidth="1"/>
    <col min="5" max="5" width="9.125" style="6" customWidth="1"/>
    <col min="6" max="6" width="7.125" style="8" customWidth="1"/>
    <col min="7" max="7" width="5.625" style="9" customWidth="1"/>
    <col min="8" max="8" width="9" style="10" customWidth="1"/>
    <col min="9" max="9" width="7.125" style="6" customWidth="1"/>
    <col min="10" max="10" width="17.25" style="2" hidden="1" customWidth="1"/>
    <col min="11" max="11" width="12.625" style="2" hidden="1" customWidth="1"/>
    <col min="12" max="12" width="9" style="2" hidden="1" customWidth="1"/>
    <col min="13" max="16384" width="9" style="2"/>
  </cols>
  <sheetData>
    <row r="1" ht="21" spans="1:9">
      <c r="A1" s="11" t="s">
        <v>469</v>
      </c>
      <c r="B1" s="11"/>
      <c r="C1" s="11"/>
      <c r="D1" s="11"/>
      <c r="E1" s="11"/>
      <c r="F1" s="12"/>
      <c r="G1" s="11"/>
      <c r="H1" s="11"/>
      <c r="I1" s="11"/>
    </row>
    <row r="2" spans="1:11">
      <c r="A2" s="13" t="s">
        <v>1</v>
      </c>
      <c r="B2" s="14" t="s">
        <v>343</v>
      </c>
      <c r="C2" s="14" t="s">
        <v>470</v>
      </c>
      <c r="D2" s="14" t="s">
        <v>471</v>
      </c>
      <c r="E2" s="14" t="s">
        <v>472</v>
      </c>
      <c r="F2" s="15" t="s">
        <v>473</v>
      </c>
      <c r="G2" s="15"/>
      <c r="H2" s="16"/>
      <c r="I2" s="45"/>
      <c r="J2" s="2" t="s">
        <v>474</v>
      </c>
      <c r="K2" s="2">
        <f>19.98+20.01</f>
        <v>39.99</v>
      </c>
    </row>
    <row r="3" spans="1:12">
      <c r="A3" s="17"/>
      <c r="B3" s="18"/>
      <c r="C3" s="18"/>
      <c r="D3" s="18"/>
      <c r="E3" s="18"/>
      <c r="F3" s="19" t="s">
        <v>475</v>
      </c>
      <c r="G3" s="19"/>
      <c r="H3" s="20" t="s">
        <v>476</v>
      </c>
      <c r="I3" s="46" t="s">
        <v>374</v>
      </c>
      <c r="J3" s="2" t="s">
        <v>477</v>
      </c>
      <c r="K3" s="2">
        <f>1.3+3.55+2+2.3+5.3+4.5+8.2+5.3</f>
        <v>32.45</v>
      </c>
      <c r="L3" s="2">
        <f>K2-K3</f>
        <v>7.54</v>
      </c>
    </row>
    <row r="4" s="1" customFormat="1" ht="12" customHeight="1" spans="1:9">
      <c r="A4" s="17"/>
      <c r="B4" s="18"/>
      <c r="C4" s="18"/>
      <c r="D4" s="18"/>
      <c r="E4" s="18"/>
      <c r="F4" s="19"/>
      <c r="G4" s="21" t="s">
        <v>478</v>
      </c>
      <c r="H4" s="20"/>
      <c r="I4" s="46"/>
    </row>
    <row r="5" s="2" customFormat="1" ht="58" customHeight="1" spans="1:10">
      <c r="A5" s="22">
        <v>1.1</v>
      </c>
      <c r="B5" s="23" t="s">
        <v>479</v>
      </c>
      <c r="C5" s="24" t="s">
        <v>480</v>
      </c>
      <c r="D5" s="23" t="s">
        <v>481</v>
      </c>
      <c r="E5" s="25">
        <f>-(156.5-126.96)</f>
        <v>-29.54</v>
      </c>
      <c r="F5" s="26">
        <f>13.5*0.9793</f>
        <v>13.22</v>
      </c>
      <c r="G5" s="27"/>
      <c r="H5" s="26">
        <f>E5*F5</f>
        <v>-390.52</v>
      </c>
      <c r="I5" s="47"/>
      <c r="J5" s="2">
        <f>3.14*0.25*0</f>
        <v>0</v>
      </c>
    </row>
    <row r="6" s="2" customFormat="1" ht="71" customHeight="1" spans="1:9">
      <c r="A6" s="22">
        <v>1.2</v>
      </c>
      <c r="B6" s="23" t="s">
        <v>482</v>
      </c>
      <c r="C6" s="24" t="s">
        <v>483</v>
      </c>
      <c r="D6" s="23" t="s">
        <v>481</v>
      </c>
      <c r="E6" s="25">
        <f>(E5-E9-E10-E14-E15-E11)</f>
        <v>-27.24</v>
      </c>
      <c r="F6" s="26">
        <f>42*0.9793</f>
        <v>41.13</v>
      </c>
      <c r="G6" s="27"/>
      <c r="H6" s="26">
        <f t="shared" ref="H6:H21" si="0">E6*F6</f>
        <v>-1120.38</v>
      </c>
      <c r="I6" s="47"/>
    </row>
    <row r="7" s="2" customFormat="1" ht="24" spans="1:9">
      <c r="A7" s="22">
        <v>1.3</v>
      </c>
      <c r="B7" s="23" t="s">
        <v>484</v>
      </c>
      <c r="C7" s="24" t="s">
        <v>485</v>
      </c>
      <c r="D7" s="23" t="s">
        <v>486</v>
      </c>
      <c r="E7" s="25">
        <f>-0.44*(19.98+20.01-32.45)</f>
        <v>-3.32</v>
      </c>
      <c r="F7" s="28">
        <f>8*0.9793</f>
        <v>7.83</v>
      </c>
      <c r="G7" s="27"/>
      <c r="H7" s="26">
        <f t="shared" si="0"/>
        <v>-26</v>
      </c>
      <c r="I7" s="47"/>
    </row>
    <row r="8" s="3" customFormat="1" ht="36" spans="1:10">
      <c r="A8" s="22">
        <v>1.4</v>
      </c>
      <c r="B8" s="23" t="s">
        <v>487</v>
      </c>
      <c r="C8" s="24" t="s">
        <v>488</v>
      </c>
      <c r="D8" s="23" t="s">
        <v>481</v>
      </c>
      <c r="E8" s="25">
        <f>(E14+E15+E10)</f>
        <v>-1.47</v>
      </c>
      <c r="F8" s="28">
        <f>185*0.9793</f>
        <v>181.17</v>
      </c>
      <c r="G8" s="27"/>
      <c r="H8" s="26">
        <f t="shared" si="0"/>
        <v>-266.32</v>
      </c>
      <c r="I8" s="48"/>
      <c r="J8" s="49"/>
    </row>
    <row r="9" s="3" customFormat="1" ht="22.5" spans="1:10">
      <c r="A9" s="22">
        <v>1.5</v>
      </c>
      <c r="B9" s="19" t="s">
        <v>489</v>
      </c>
      <c r="C9" s="29" t="s">
        <v>490</v>
      </c>
      <c r="D9" s="23" t="s">
        <v>481</v>
      </c>
      <c r="E9" s="25">
        <f>-(0.44*0.1*(19.98+20.01-32.45-0.4*2)+0.8*0.1*0.64*2)</f>
        <v>-0.4</v>
      </c>
      <c r="F9" s="28">
        <f>446*0.9793</f>
        <v>436.77</v>
      </c>
      <c r="G9" s="27"/>
      <c r="H9" s="26">
        <f t="shared" si="0"/>
        <v>-174.71</v>
      </c>
      <c r="I9" s="48"/>
      <c r="J9" s="49"/>
    </row>
    <row r="10" s="3" customFormat="1" ht="56.25" spans="1:10">
      <c r="A10" s="22">
        <v>1.6</v>
      </c>
      <c r="B10" s="19" t="s">
        <v>491</v>
      </c>
      <c r="C10" s="29" t="s">
        <v>492</v>
      </c>
      <c r="D10" s="19" t="s">
        <v>481</v>
      </c>
      <c r="E10" s="25">
        <f>-(0.44*0.1*(19.98+20.01-32.45-0.4*2)+0.8*0.1*0.64*2)</f>
        <v>-0.4</v>
      </c>
      <c r="F10" s="28">
        <f>680*0.9793</f>
        <v>665.92</v>
      </c>
      <c r="G10" s="27"/>
      <c r="H10" s="26">
        <f t="shared" si="0"/>
        <v>-266.37</v>
      </c>
      <c r="I10" s="48"/>
      <c r="J10" s="49"/>
    </row>
    <row r="11" s="3" customFormat="1" ht="60" spans="1:10">
      <c r="A11" s="22">
        <v>1.7</v>
      </c>
      <c r="B11" s="23" t="s">
        <v>493</v>
      </c>
      <c r="C11" s="24" t="s">
        <v>494</v>
      </c>
      <c r="D11" s="19" t="s">
        <v>481</v>
      </c>
      <c r="E11" s="25">
        <f>-0.24*0.24*(19.98+20.01-32.45)</f>
        <v>-0.43</v>
      </c>
      <c r="F11" s="26">
        <f>1680*0.9793</f>
        <v>1645.22</v>
      </c>
      <c r="G11" s="27"/>
      <c r="H11" s="26">
        <f t="shared" si="0"/>
        <v>-707.44</v>
      </c>
      <c r="I11" s="48"/>
      <c r="J11" s="49"/>
    </row>
    <row r="12" s="3" customFormat="1" ht="33.75" spans="1:10">
      <c r="A12" s="22">
        <v>1.8</v>
      </c>
      <c r="B12" s="19" t="s">
        <v>495</v>
      </c>
      <c r="C12" s="29" t="s">
        <v>496</v>
      </c>
      <c r="D12" s="19" t="s">
        <v>497</v>
      </c>
      <c r="E12" s="25">
        <f>-((19.98+20.01-32.45)/0.2*(0.21*4)/1000+((0.5+0.1+0.45)/0.2*(0.21*2+0.37*2)+0.2/0.2*(0.57*2+0.41*2))*0.395*2/1000)</f>
        <v>-0.04</v>
      </c>
      <c r="F12" s="28">
        <f>6800*0.9793</f>
        <v>6659.24</v>
      </c>
      <c r="G12" s="27"/>
      <c r="H12" s="26">
        <f t="shared" si="0"/>
        <v>-266.37</v>
      </c>
      <c r="I12" s="48"/>
      <c r="J12" s="49"/>
    </row>
    <row r="13" s="3" customFormat="1" ht="33.75" spans="1:10">
      <c r="A13" s="22">
        <v>1.9</v>
      </c>
      <c r="B13" s="23" t="s">
        <v>495</v>
      </c>
      <c r="C13" s="29" t="s">
        <v>498</v>
      </c>
      <c r="D13" s="19" t="s">
        <v>497</v>
      </c>
      <c r="E13" s="25">
        <f>-((19.98+20.01-32.45)*4*1.21/1000+(0.2+0.5+0.1+0.45)*4*0.858*2/1000)</f>
        <v>-0.05</v>
      </c>
      <c r="F13" s="28">
        <f>6800*0.9793</f>
        <v>6659.24</v>
      </c>
      <c r="G13" s="27"/>
      <c r="H13" s="26">
        <f t="shared" si="0"/>
        <v>-332.96</v>
      </c>
      <c r="I13" s="48"/>
      <c r="J13" s="49"/>
    </row>
    <row r="14" s="3" customFormat="1" ht="48" spans="1:9">
      <c r="A14" s="30">
        <v>1.1</v>
      </c>
      <c r="B14" s="23" t="s">
        <v>499</v>
      </c>
      <c r="C14" s="24" t="s">
        <v>500</v>
      </c>
      <c r="D14" s="19" t="s">
        <v>481</v>
      </c>
      <c r="E14" s="25">
        <f>-0.24*0.45*(19.98+20.01-32.45)</f>
        <v>-0.81</v>
      </c>
      <c r="F14" s="28">
        <f>650*0.9793*0.93452</f>
        <v>594.86</v>
      </c>
      <c r="G14" s="27"/>
      <c r="H14" s="26">
        <f t="shared" si="0"/>
        <v>-481.84</v>
      </c>
      <c r="I14" s="48"/>
    </row>
    <row r="15" s="3" customFormat="1" ht="67.5" spans="1:9">
      <c r="A15" s="22">
        <v>1.11</v>
      </c>
      <c r="B15" s="23" t="s">
        <v>501</v>
      </c>
      <c r="C15" s="29" t="s">
        <v>502</v>
      </c>
      <c r="D15" s="19" t="s">
        <v>481</v>
      </c>
      <c r="E15" s="25">
        <f>-(0.2*0.6*0.44+0.36*0.4*0.24+0.45*0.4*0.24)*2</f>
        <v>-0.26</v>
      </c>
      <c r="F15" s="28">
        <f>1680*0.9793</f>
        <v>1645.22</v>
      </c>
      <c r="G15" s="27"/>
      <c r="H15" s="26">
        <f t="shared" si="0"/>
        <v>-427.76</v>
      </c>
      <c r="I15" s="48"/>
    </row>
    <row r="16" s="3" customFormat="1" ht="24" spans="1:9">
      <c r="A16" s="30">
        <v>1.12</v>
      </c>
      <c r="B16" s="23" t="s">
        <v>503</v>
      </c>
      <c r="C16" s="24" t="s">
        <v>504</v>
      </c>
      <c r="D16" s="23" t="s">
        <v>486</v>
      </c>
      <c r="E16" s="25">
        <f>-((0.1+0.45)*(19.98+20.01-32.45)*2+0.24*(19.98+20.01-32.45))</f>
        <v>-10.1</v>
      </c>
      <c r="F16" s="28">
        <f>58*0.9793</f>
        <v>56.8</v>
      </c>
      <c r="G16" s="27"/>
      <c r="H16" s="26">
        <f t="shared" si="0"/>
        <v>-573.68</v>
      </c>
      <c r="I16" s="48"/>
    </row>
    <row r="17" s="3" customFormat="1" ht="24" spans="1:9">
      <c r="A17" s="22">
        <v>1.13</v>
      </c>
      <c r="B17" s="23" t="s">
        <v>505</v>
      </c>
      <c r="C17" s="24" t="s">
        <v>506</v>
      </c>
      <c r="D17" s="23" t="s">
        <v>486</v>
      </c>
      <c r="E17" s="25">
        <f>-((0.1+0.45)*(19.98+20.01-32.45)*2+0.24*(19.98+20.01-32.45))</f>
        <v>-10.1</v>
      </c>
      <c r="F17" s="28">
        <f>41*0.9793</f>
        <v>40.15</v>
      </c>
      <c r="G17" s="27"/>
      <c r="H17" s="26">
        <f t="shared" si="0"/>
        <v>-405.52</v>
      </c>
      <c r="I17" s="48"/>
    </row>
    <row r="18" s="3" customFormat="1" ht="12" spans="1:9">
      <c r="A18" s="30">
        <v>1.14</v>
      </c>
      <c r="B18" s="19" t="s">
        <v>507</v>
      </c>
      <c r="C18" s="29" t="s">
        <v>508</v>
      </c>
      <c r="D18" s="19" t="s">
        <v>497</v>
      </c>
      <c r="E18" s="31">
        <f>-0.2*0.2*15.7/1000*2*1.03</f>
        <v>-0.001</v>
      </c>
      <c r="F18" s="28">
        <f>8865*0.9793</f>
        <v>8681.49</v>
      </c>
      <c r="G18" s="27"/>
      <c r="H18" s="26">
        <f t="shared" si="0"/>
        <v>-8.68</v>
      </c>
      <c r="I18" s="48"/>
    </row>
    <row r="19" s="3" customFormat="1" ht="72" spans="1:9">
      <c r="A19" s="22">
        <v>1.15</v>
      </c>
      <c r="B19" s="23" t="s">
        <v>509</v>
      </c>
      <c r="C19" s="24" t="s">
        <v>510</v>
      </c>
      <c r="D19" s="23" t="s">
        <v>511</v>
      </c>
      <c r="E19" s="25">
        <f>-(5*6)*3.5</f>
        <v>-105</v>
      </c>
      <c r="F19" s="28">
        <f>148*0.9793</f>
        <v>144.94</v>
      </c>
      <c r="G19" s="27"/>
      <c r="H19" s="26">
        <f t="shared" si="0"/>
        <v>-15218.7</v>
      </c>
      <c r="I19" s="48"/>
    </row>
    <row r="20" s="3" customFormat="1" ht="24" spans="1:10">
      <c r="A20" s="30">
        <v>1.16</v>
      </c>
      <c r="B20" s="23" t="s">
        <v>512</v>
      </c>
      <c r="C20" s="24" t="s">
        <v>513</v>
      </c>
      <c r="D20" s="23" t="s">
        <v>486</v>
      </c>
      <c r="E20" s="25">
        <f>-(2.39*(19.98+20.01)-(1.3*1.68+3.55*5.45+2*1.85+2.3*3.1+5.3*2.26+4.5*3.95+8.2*1+1.15*1.43+0.65*2.33+0.75*2.95))</f>
        <v>-19.89</v>
      </c>
      <c r="F20" s="28">
        <f>210*0.9793</f>
        <v>205.65</v>
      </c>
      <c r="G20" s="27"/>
      <c r="H20" s="26">
        <f t="shared" si="0"/>
        <v>-4090.38</v>
      </c>
      <c r="I20" s="48"/>
      <c r="J20" s="3">
        <f>(1.3*1.68+3.55*5.45+2*1.85+2.3*3.1+5.3*2.26+4.5*3.95+8.2*1+1.15*1.43+0.65*2.33+0.75*2.95)</f>
        <v>75.686</v>
      </c>
    </row>
    <row r="21" s="4" customFormat="1" ht="24" spans="1:9">
      <c r="A21" s="22">
        <v>1.17</v>
      </c>
      <c r="B21" s="23" t="s">
        <v>514</v>
      </c>
      <c r="C21" s="24" t="s">
        <v>515</v>
      </c>
      <c r="D21" s="23" t="s">
        <v>511</v>
      </c>
      <c r="E21" s="25">
        <f>-(19.98+20.01-32.45)</f>
        <v>-7.54</v>
      </c>
      <c r="F21" s="28">
        <f>185*0.9793</f>
        <v>181.17</v>
      </c>
      <c r="G21" s="27"/>
      <c r="H21" s="26">
        <f t="shared" si="0"/>
        <v>-1366.02</v>
      </c>
      <c r="I21" s="48"/>
    </row>
    <row r="22" ht="21" customHeight="1" spans="1:9">
      <c r="A22" s="32" t="s">
        <v>516</v>
      </c>
      <c r="B22" s="18"/>
      <c r="C22" s="18"/>
      <c r="D22" s="18"/>
      <c r="E22" s="33"/>
      <c r="F22" s="34"/>
      <c r="G22" s="20"/>
      <c r="H22" s="35">
        <f>SUM(H5:H21)</f>
        <v>-26123.65</v>
      </c>
      <c r="I22" s="47"/>
    </row>
    <row r="23" ht="19" customHeight="1" spans="1:9">
      <c r="A23" s="36" t="s">
        <v>428</v>
      </c>
      <c r="B23" s="37"/>
      <c r="C23" s="37"/>
      <c r="D23" s="37"/>
      <c r="E23" s="38"/>
      <c r="F23" s="39"/>
      <c r="G23" s="40"/>
      <c r="H23" s="38">
        <f>H22</f>
        <v>-26123.65</v>
      </c>
      <c r="I23" s="50"/>
    </row>
    <row r="24" spans="6:8">
      <c r="F24" s="41"/>
      <c r="G24" s="42"/>
      <c r="H24" s="41"/>
    </row>
    <row r="25" spans="6:8">
      <c r="F25" s="41"/>
      <c r="G25" s="42"/>
      <c r="H25" s="41"/>
    </row>
    <row r="26" spans="6:8">
      <c r="F26" s="41"/>
      <c r="G26" s="42"/>
      <c r="H26" s="41"/>
    </row>
    <row r="27" spans="6:8">
      <c r="F27" s="41"/>
      <c r="G27" s="42"/>
      <c r="H27" s="41"/>
    </row>
    <row r="28" spans="6:8">
      <c r="F28" s="41"/>
      <c r="G28" s="42"/>
      <c r="H28" s="41"/>
    </row>
    <row r="29" spans="6:8">
      <c r="F29" s="41"/>
      <c r="G29" s="42"/>
      <c r="H29" s="41"/>
    </row>
    <row r="30" spans="6:8">
      <c r="F30" s="41"/>
      <c r="G30" s="42"/>
      <c r="H30" s="41"/>
    </row>
    <row r="31" spans="6:8">
      <c r="F31" s="41"/>
      <c r="G31" s="42"/>
      <c r="H31" s="41"/>
    </row>
    <row r="32" spans="6:8">
      <c r="F32" s="41"/>
      <c r="G32" s="42"/>
      <c r="H32" s="41"/>
    </row>
    <row r="33" spans="6:8">
      <c r="F33" s="41"/>
      <c r="G33" s="42"/>
      <c r="H33" s="41"/>
    </row>
    <row r="34" spans="6:8">
      <c r="F34" s="41"/>
      <c r="G34" s="42"/>
      <c r="H34" s="41"/>
    </row>
    <row r="35" spans="6:8">
      <c r="F35" s="41"/>
      <c r="G35" s="42"/>
      <c r="H35" s="41"/>
    </row>
    <row r="36" spans="6:8">
      <c r="F36" s="41"/>
      <c r="G36" s="42"/>
      <c r="H36" s="41"/>
    </row>
    <row r="37" spans="6:8">
      <c r="F37" s="41"/>
      <c r="G37" s="42"/>
      <c r="H37" s="41"/>
    </row>
    <row r="38" spans="6:8">
      <c r="F38" s="41"/>
      <c r="G38" s="42"/>
      <c r="H38" s="41"/>
    </row>
    <row r="39" spans="6:8">
      <c r="F39" s="41"/>
      <c r="G39" s="42"/>
      <c r="H39" s="41"/>
    </row>
    <row r="40" spans="6:8">
      <c r="F40" s="41"/>
      <c r="G40" s="42"/>
      <c r="H40" s="41"/>
    </row>
    <row r="41" spans="6:8">
      <c r="F41" s="41"/>
      <c r="G41" s="42"/>
      <c r="H41" s="41"/>
    </row>
    <row r="42" spans="6:8">
      <c r="F42" s="41"/>
      <c r="G42" s="42"/>
      <c r="H42" s="41"/>
    </row>
    <row r="43" spans="6:8">
      <c r="F43" s="41"/>
      <c r="G43" s="42"/>
      <c r="H43" s="41"/>
    </row>
    <row r="44" spans="6:8">
      <c r="F44" s="41"/>
      <c r="G44" s="42"/>
      <c r="H44" s="41"/>
    </row>
    <row r="45" spans="6:8">
      <c r="F45" s="41"/>
      <c r="G45" s="42"/>
      <c r="H45" s="41"/>
    </row>
    <row r="46" spans="6:8">
      <c r="F46" s="41"/>
      <c r="G46" s="42"/>
      <c r="H46" s="41"/>
    </row>
    <row r="47" spans="6:8">
      <c r="F47" s="41"/>
      <c r="G47" s="42"/>
      <c r="H47" s="41"/>
    </row>
    <row r="48" spans="6:8">
      <c r="F48" s="41"/>
      <c r="G48" s="42"/>
      <c r="H48" s="41"/>
    </row>
    <row r="49" spans="6:8">
      <c r="F49" s="41"/>
      <c r="G49" s="42"/>
      <c r="H49" s="41"/>
    </row>
    <row r="50" spans="6:8">
      <c r="F50" s="41"/>
      <c r="G50" s="42"/>
      <c r="H50" s="41"/>
    </row>
    <row r="51" spans="6:8">
      <c r="F51" s="41"/>
      <c r="G51" s="42"/>
      <c r="H51" s="41"/>
    </row>
    <row r="52" spans="6:8">
      <c r="F52" s="41"/>
      <c r="G52" s="42"/>
      <c r="H52" s="41"/>
    </row>
    <row r="53" spans="6:8">
      <c r="F53" s="41"/>
      <c r="G53" s="42"/>
      <c r="H53" s="41"/>
    </row>
    <row r="54" spans="6:8">
      <c r="F54" s="41"/>
      <c r="G54" s="42"/>
      <c r="H54" s="41"/>
    </row>
    <row r="55" spans="6:8">
      <c r="F55" s="41"/>
      <c r="G55" s="42"/>
      <c r="H55" s="41"/>
    </row>
    <row r="56" spans="6:8">
      <c r="F56" s="41"/>
      <c r="G56" s="42"/>
      <c r="H56" s="41"/>
    </row>
    <row r="57" spans="6:8">
      <c r="F57" s="41"/>
      <c r="G57" s="42"/>
      <c r="H57" s="41"/>
    </row>
    <row r="58" spans="6:8">
      <c r="F58" s="41"/>
      <c r="G58" s="42"/>
      <c r="H58" s="41"/>
    </row>
    <row r="59" spans="6:8">
      <c r="F59" s="41"/>
      <c r="G59" s="42"/>
      <c r="H59" s="41"/>
    </row>
    <row r="60" spans="6:8">
      <c r="F60" s="41"/>
      <c r="G60" s="42"/>
      <c r="H60" s="41"/>
    </row>
    <row r="61" spans="6:8">
      <c r="F61" s="41"/>
      <c r="G61" s="42"/>
      <c r="H61" s="41"/>
    </row>
    <row r="62" spans="6:8">
      <c r="F62" s="41"/>
      <c r="G62" s="42"/>
      <c r="H62" s="41"/>
    </row>
    <row r="63" spans="6:8">
      <c r="F63" s="43"/>
      <c r="G63" s="43"/>
      <c r="H63" s="44"/>
    </row>
    <row r="64" spans="6:8">
      <c r="F64" s="41"/>
      <c r="G64" s="42"/>
      <c r="H64" s="44"/>
    </row>
    <row r="65" spans="6:8">
      <c r="F65" s="41"/>
      <c r="G65" s="42"/>
      <c r="H65" s="44"/>
    </row>
    <row r="66" spans="6:8">
      <c r="F66" s="41"/>
      <c r="G66" s="42"/>
      <c r="H66" s="44"/>
    </row>
    <row r="67" spans="6:8">
      <c r="F67" s="41"/>
      <c r="G67" s="42"/>
      <c r="H67" s="44"/>
    </row>
    <row r="68" spans="6:8">
      <c r="F68" s="41"/>
      <c r="G68" s="42"/>
      <c r="H68" s="44"/>
    </row>
    <row r="69" spans="6:8">
      <c r="F69" s="41"/>
      <c r="G69" s="42"/>
      <c r="H69" s="44"/>
    </row>
    <row r="70" spans="6:8">
      <c r="F70" s="43"/>
      <c r="G70" s="43"/>
      <c r="H70" s="44"/>
    </row>
    <row r="71" spans="6:8">
      <c r="F71" s="41"/>
      <c r="G71" s="42"/>
      <c r="H71" s="44"/>
    </row>
    <row r="72" spans="6:8">
      <c r="F72" s="41"/>
      <c r="G72" s="42"/>
      <c r="H72" s="44"/>
    </row>
    <row r="73" spans="6:8">
      <c r="F73" s="41"/>
      <c r="G73" s="42"/>
      <c r="H73" s="44"/>
    </row>
    <row r="74" spans="6:8">
      <c r="F74" s="41"/>
      <c r="G74" s="42"/>
      <c r="H74" s="44"/>
    </row>
    <row r="75" spans="6:8">
      <c r="F75" s="41"/>
      <c r="G75" s="42"/>
      <c r="H75" s="44"/>
    </row>
    <row r="76" spans="6:8">
      <c r="F76" s="41"/>
      <c r="G76" s="42"/>
      <c r="H76" s="44"/>
    </row>
    <row r="77" spans="6:8">
      <c r="F77" s="41"/>
      <c r="G77" s="42"/>
      <c r="H77" s="41"/>
    </row>
    <row r="78" spans="6:8">
      <c r="F78" s="41"/>
      <c r="G78" s="42"/>
      <c r="H78" s="41"/>
    </row>
    <row r="79" spans="6:8">
      <c r="F79" s="41"/>
      <c r="G79" s="42"/>
      <c r="H79" s="41"/>
    </row>
    <row r="80" spans="6:8">
      <c r="F80" s="41"/>
      <c r="G80" s="42"/>
      <c r="H80" s="41"/>
    </row>
    <row r="81" spans="6:8">
      <c r="F81" s="41"/>
      <c r="G81" s="42"/>
      <c r="H81" s="41"/>
    </row>
    <row r="82" spans="6:8">
      <c r="F82" s="41"/>
      <c r="G82" s="42"/>
      <c r="H82" s="41"/>
    </row>
    <row r="83" spans="6:8">
      <c r="F83" s="41"/>
      <c r="G83" s="42"/>
      <c r="H83" s="41"/>
    </row>
    <row r="84" spans="6:8">
      <c r="F84" s="41"/>
      <c r="G84" s="42"/>
      <c r="H84" s="41"/>
    </row>
    <row r="85" spans="6:8">
      <c r="F85" s="41"/>
      <c r="G85" s="42"/>
      <c r="H85" s="41"/>
    </row>
    <row r="86" spans="6:8">
      <c r="F86" s="41"/>
      <c r="G86" s="42"/>
      <c r="H86" s="41"/>
    </row>
    <row r="87" spans="6:8">
      <c r="F87" s="41"/>
      <c r="G87" s="42"/>
      <c r="H87" s="41"/>
    </row>
    <row r="88" spans="6:8">
      <c r="F88" s="41"/>
      <c r="G88" s="42"/>
      <c r="H88" s="41"/>
    </row>
    <row r="89" spans="6:8">
      <c r="F89" s="41"/>
      <c r="G89" s="42"/>
      <c r="H89" s="41"/>
    </row>
    <row r="90" spans="6:8">
      <c r="F90" s="41"/>
      <c r="G90" s="42"/>
      <c r="H90" s="41"/>
    </row>
    <row r="91" spans="6:8">
      <c r="F91" s="41"/>
      <c r="G91" s="42"/>
      <c r="H91" s="41"/>
    </row>
    <row r="92" spans="6:8">
      <c r="F92" s="43"/>
      <c r="G92" s="43"/>
      <c r="H92" s="44"/>
    </row>
    <row r="93" spans="6:8">
      <c r="F93" s="41"/>
      <c r="G93" s="42"/>
      <c r="H93" s="51"/>
    </row>
    <row r="94" spans="6:8">
      <c r="F94" s="41"/>
      <c r="G94" s="42"/>
      <c r="H94" s="51"/>
    </row>
    <row r="95" spans="6:8">
      <c r="F95" s="41"/>
      <c r="G95" s="42"/>
      <c r="H95" s="51"/>
    </row>
    <row r="96" spans="6:8">
      <c r="F96" s="41"/>
      <c r="G96" s="42"/>
      <c r="H96" s="51"/>
    </row>
    <row r="97" spans="6:8">
      <c r="F97" s="41"/>
      <c r="G97" s="42"/>
      <c r="H97" s="51"/>
    </row>
    <row r="98" spans="6:8">
      <c r="F98" s="41"/>
      <c r="G98" s="42"/>
      <c r="H98" s="51"/>
    </row>
    <row r="99" spans="6:8">
      <c r="F99" s="41"/>
      <c r="G99" s="42"/>
      <c r="H99" s="51"/>
    </row>
    <row r="100" spans="6:8">
      <c r="F100" s="43"/>
      <c r="G100" s="43"/>
      <c r="H100" s="44"/>
    </row>
    <row r="101" spans="6:8">
      <c r="F101" s="41"/>
      <c r="G101" s="42"/>
      <c r="H101" s="51"/>
    </row>
    <row r="102" spans="6:8">
      <c r="F102" s="41"/>
      <c r="G102" s="42"/>
      <c r="H102" s="51"/>
    </row>
    <row r="103" spans="6:8">
      <c r="F103" s="41"/>
      <c r="G103" s="42"/>
      <c r="H103" s="51"/>
    </row>
    <row r="104" spans="6:8">
      <c r="F104" s="41"/>
      <c r="G104" s="42"/>
      <c r="H104" s="51"/>
    </row>
    <row r="105" spans="6:8">
      <c r="F105" s="41"/>
      <c r="G105" s="42"/>
      <c r="H105" s="51"/>
    </row>
    <row r="106" spans="6:8">
      <c r="F106" s="43"/>
      <c r="G106" s="43"/>
      <c r="H106" s="44"/>
    </row>
    <row r="107" spans="6:8">
      <c r="F107" s="41"/>
      <c r="G107" s="42"/>
      <c r="H107" s="51"/>
    </row>
    <row r="108" spans="6:8">
      <c r="F108" s="41"/>
      <c r="G108" s="42"/>
      <c r="H108" s="51"/>
    </row>
    <row r="109" spans="6:8">
      <c r="F109" s="41"/>
      <c r="G109" s="42"/>
      <c r="H109" s="51"/>
    </row>
    <row r="110" spans="6:8">
      <c r="F110" s="41"/>
      <c r="G110" s="42"/>
      <c r="H110" s="51"/>
    </row>
    <row r="111" spans="6:8">
      <c r="F111" s="41"/>
      <c r="G111" s="42"/>
      <c r="H111" s="51"/>
    </row>
    <row r="112" spans="6:8">
      <c r="F112" s="41"/>
      <c r="G112" s="42"/>
      <c r="H112" s="51"/>
    </row>
    <row r="113" spans="6:8">
      <c r="F113" s="41"/>
      <c r="G113" s="42"/>
      <c r="H113" s="51"/>
    </row>
    <row r="114" spans="6:8">
      <c r="F114" s="41"/>
      <c r="G114" s="42"/>
      <c r="H114" s="51"/>
    </row>
    <row r="115" spans="6:8">
      <c r="F115" s="41"/>
      <c r="G115" s="42"/>
      <c r="H115" s="51"/>
    </row>
    <row r="116" spans="6:8">
      <c r="F116" s="41"/>
      <c r="G116" s="42"/>
      <c r="H116" s="51"/>
    </row>
    <row r="117" spans="6:8">
      <c r="F117" s="41"/>
      <c r="G117" s="42"/>
      <c r="H117" s="51"/>
    </row>
    <row r="118" spans="6:8">
      <c r="F118" s="41"/>
      <c r="G118" s="42"/>
      <c r="H118" s="51"/>
    </row>
    <row r="119" spans="6:8">
      <c r="F119" s="41"/>
      <c r="G119" s="42"/>
      <c r="H119" s="51"/>
    </row>
    <row r="120" spans="6:8">
      <c r="F120" s="41"/>
      <c r="G120" s="42"/>
      <c r="H120" s="51"/>
    </row>
    <row r="121" spans="6:8">
      <c r="F121" s="41"/>
      <c r="G121" s="42"/>
      <c r="H121" s="51"/>
    </row>
    <row r="122" spans="6:8">
      <c r="F122" s="41"/>
      <c r="G122" s="42"/>
      <c r="H122" s="51"/>
    </row>
    <row r="123" spans="6:8">
      <c r="F123" s="41"/>
      <c r="G123" s="42"/>
      <c r="H123" s="51"/>
    </row>
    <row r="124" spans="6:8">
      <c r="F124" s="41"/>
      <c r="G124" s="42"/>
      <c r="H124" s="51"/>
    </row>
    <row r="125" spans="6:8">
      <c r="F125" s="41"/>
      <c r="G125" s="42"/>
      <c r="H125" s="51"/>
    </row>
    <row r="126" spans="6:8">
      <c r="F126" s="52"/>
      <c r="G126" s="53"/>
      <c r="H126" s="41"/>
    </row>
    <row r="127" spans="6:8">
      <c r="F127" s="41"/>
      <c r="G127" s="42"/>
      <c r="H127" s="51"/>
    </row>
    <row r="128" spans="6:8">
      <c r="F128" s="41"/>
      <c r="G128" s="42"/>
      <c r="H128" s="41"/>
    </row>
    <row r="129" spans="6:8">
      <c r="F129" s="41"/>
      <c r="G129" s="42"/>
      <c r="H129" s="41"/>
    </row>
    <row r="130" spans="6:8">
      <c r="F130" s="41"/>
      <c r="G130" s="42"/>
      <c r="H130" s="41"/>
    </row>
    <row r="131" spans="6:8">
      <c r="F131" s="41"/>
      <c r="G131" s="42"/>
      <c r="H131" s="41"/>
    </row>
    <row r="132" spans="6:8">
      <c r="F132" s="41"/>
      <c r="G132" s="42"/>
      <c r="H132" s="41"/>
    </row>
    <row r="133" spans="6:8">
      <c r="F133" s="41"/>
      <c r="G133" s="42"/>
      <c r="H133" s="41"/>
    </row>
    <row r="134" spans="6:8">
      <c r="F134" s="41"/>
      <c r="G134" s="42"/>
      <c r="H134" s="41"/>
    </row>
    <row r="135" spans="6:8">
      <c r="F135" s="41"/>
      <c r="G135" s="42"/>
      <c r="H135" s="51"/>
    </row>
    <row r="136" spans="6:8">
      <c r="F136" s="41"/>
      <c r="G136" s="42"/>
      <c r="H136" s="41"/>
    </row>
    <row r="137" spans="6:8">
      <c r="F137" s="41"/>
      <c r="G137" s="42"/>
      <c r="H137" s="41"/>
    </row>
    <row r="138" spans="6:8">
      <c r="F138" s="41"/>
      <c r="G138" s="42"/>
      <c r="H138" s="41"/>
    </row>
    <row r="139" spans="6:8">
      <c r="F139" s="41"/>
      <c r="G139" s="42"/>
      <c r="H139" s="41"/>
    </row>
    <row r="140" spans="6:8">
      <c r="F140" s="41"/>
      <c r="G140" s="42"/>
      <c r="H140" s="51"/>
    </row>
    <row r="141" spans="6:8">
      <c r="F141" s="41"/>
      <c r="G141" s="42"/>
      <c r="H141" s="41"/>
    </row>
    <row r="142" spans="6:8">
      <c r="F142" s="41"/>
      <c r="G142" s="42"/>
      <c r="H142" s="41"/>
    </row>
    <row r="143" spans="6:8">
      <c r="F143" s="41"/>
      <c r="G143" s="42"/>
      <c r="H143" s="41"/>
    </row>
    <row r="144" spans="6:8">
      <c r="F144" s="41"/>
      <c r="G144" s="42"/>
      <c r="H144" s="41"/>
    </row>
    <row r="145" spans="6:8">
      <c r="F145" s="41"/>
      <c r="G145" s="42"/>
      <c r="H145" s="41"/>
    </row>
    <row r="146" spans="6:8">
      <c r="F146" s="41"/>
      <c r="G146" s="42"/>
      <c r="H146" s="41"/>
    </row>
    <row r="147" spans="6:8">
      <c r="F147" s="41"/>
      <c r="G147" s="42"/>
      <c r="H147" s="41"/>
    </row>
    <row r="148" spans="6:8">
      <c r="F148" s="41"/>
      <c r="G148" s="42"/>
      <c r="H148" s="51"/>
    </row>
    <row r="149" spans="6:8">
      <c r="F149" s="41"/>
      <c r="G149" s="42"/>
      <c r="H149" s="51"/>
    </row>
    <row r="150" spans="6:8">
      <c r="F150" s="41"/>
      <c r="G150" s="42"/>
      <c r="H150" s="51"/>
    </row>
    <row r="151" spans="6:8">
      <c r="F151" s="41"/>
      <c r="G151" s="42"/>
      <c r="H151" s="51"/>
    </row>
    <row r="152" spans="6:8">
      <c r="F152" s="41"/>
      <c r="G152" s="42"/>
      <c r="H152" s="51"/>
    </row>
    <row r="153" spans="6:8">
      <c r="F153" s="41"/>
      <c r="G153" s="42"/>
      <c r="H153" s="51"/>
    </row>
    <row r="154" spans="6:8">
      <c r="F154" s="41"/>
      <c r="G154" s="42"/>
      <c r="H154" s="51"/>
    </row>
    <row r="155" spans="6:8">
      <c r="F155" s="41"/>
      <c r="G155" s="42"/>
      <c r="H155" s="51"/>
    </row>
    <row r="156" spans="6:8">
      <c r="F156" s="41"/>
      <c r="G156" s="42"/>
      <c r="H156" s="51"/>
    </row>
    <row r="157" spans="6:8">
      <c r="F157" s="41"/>
      <c r="G157" s="42"/>
      <c r="H157" s="51"/>
    </row>
    <row r="158" spans="6:8">
      <c r="F158" s="41"/>
      <c r="G158" s="42"/>
      <c r="H158" s="51"/>
    </row>
    <row r="159" spans="6:8">
      <c r="F159" s="41"/>
      <c r="G159" s="42"/>
      <c r="H159" s="51"/>
    </row>
    <row r="160" spans="6:8">
      <c r="F160" s="41"/>
      <c r="G160" s="42"/>
      <c r="H160" s="51"/>
    </row>
    <row r="161" spans="6:8">
      <c r="F161" s="41"/>
      <c r="G161" s="42"/>
      <c r="H161" s="51"/>
    </row>
    <row r="162" spans="6:8">
      <c r="F162" s="41"/>
      <c r="G162" s="42"/>
      <c r="H162" s="51"/>
    </row>
    <row r="163" spans="6:8">
      <c r="F163" s="41"/>
      <c r="G163" s="42"/>
      <c r="H163" s="51"/>
    </row>
    <row r="164" spans="6:8">
      <c r="F164" s="41"/>
      <c r="G164" s="42"/>
      <c r="H164" s="51"/>
    </row>
    <row r="165" spans="6:8">
      <c r="F165" s="41"/>
      <c r="G165" s="42"/>
      <c r="H165" s="51"/>
    </row>
    <row r="166" spans="6:8">
      <c r="F166" s="41"/>
      <c r="G166" s="42"/>
      <c r="H166" s="54"/>
    </row>
    <row r="167" spans="6:8">
      <c r="F167" s="41"/>
      <c r="G167" s="42"/>
      <c r="H167" s="54"/>
    </row>
    <row r="168" spans="6:8">
      <c r="F168" s="41"/>
      <c r="G168" s="42"/>
      <c r="H168" s="54"/>
    </row>
    <row r="169" spans="6:8">
      <c r="F169" s="41"/>
      <c r="G169" s="42"/>
      <c r="H169" s="54"/>
    </row>
    <row r="170" spans="6:8">
      <c r="F170" s="41"/>
      <c r="G170" s="42"/>
      <c r="H170" s="54"/>
    </row>
    <row r="171" spans="6:8">
      <c r="F171" s="41"/>
      <c r="G171" s="42"/>
      <c r="H171" s="54"/>
    </row>
    <row r="172" spans="6:8">
      <c r="F172" s="41"/>
      <c r="G172" s="42"/>
      <c r="H172" s="54"/>
    </row>
    <row r="173" spans="6:8">
      <c r="F173" s="41"/>
      <c r="G173" s="42"/>
      <c r="H173" s="54"/>
    </row>
    <row r="174" spans="6:8">
      <c r="F174" s="41"/>
      <c r="G174" s="42"/>
      <c r="H174" s="54"/>
    </row>
    <row r="175" spans="6:8">
      <c r="F175" s="41"/>
      <c r="G175" s="42"/>
      <c r="H175" s="54"/>
    </row>
    <row r="176" spans="6:8">
      <c r="F176" s="41"/>
      <c r="G176" s="42"/>
      <c r="H176" s="54"/>
    </row>
    <row r="177" spans="6:8">
      <c r="F177" s="41"/>
      <c r="G177" s="42"/>
      <c r="H177" s="54"/>
    </row>
    <row r="178" spans="6:8">
      <c r="F178" s="41"/>
      <c r="G178" s="42"/>
      <c r="H178" s="54"/>
    </row>
    <row r="179" spans="6:8">
      <c r="F179" s="41"/>
      <c r="G179" s="42"/>
      <c r="H179" s="51"/>
    </row>
    <row r="180" spans="6:8">
      <c r="F180" s="41"/>
      <c r="G180" s="42"/>
      <c r="H180" s="51"/>
    </row>
    <row r="181" spans="6:8">
      <c r="F181" s="41"/>
      <c r="G181" s="42"/>
      <c r="H181" s="51"/>
    </row>
    <row r="182" spans="6:8">
      <c r="F182" s="41"/>
      <c r="G182" s="42"/>
      <c r="H182" s="54"/>
    </row>
    <row r="183" spans="6:8">
      <c r="F183" s="41"/>
      <c r="G183" s="42"/>
      <c r="H183" s="54"/>
    </row>
    <row r="184" spans="6:8">
      <c r="F184" s="41"/>
      <c r="G184" s="42"/>
      <c r="H184" s="54"/>
    </row>
    <row r="185" spans="6:8">
      <c r="F185" s="41"/>
      <c r="G185" s="42"/>
      <c r="H185" s="54"/>
    </row>
    <row r="186" spans="6:8">
      <c r="F186" s="41"/>
      <c r="G186" s="42"/>
      <c r="H186" s="54"/>
    </row>
    <row r="187" spans="6:8">
      <c r="F187" s="41"/>
      <c r="G187" s="42"/>
      <c r="H187" s="54"/>
    </row>
    <row r="188" spans="6:8">
      <c r="F188" s="41"/>
      <c r="G188" s="42"/>
      <c r="H188" s="54"/>
    </row>
    <row r="189" spans="6:8">
      <c r="F189" s="41"/>
      <c r="G189" s="42"/>
      <c r="H189" s="54"/>
    </row>
    <row r="190" spans="6:8">
      <c r="F190" s="41"/>
      <c r="G190" s="42"/>
      <c r="H190" s="54"/>
    </row>
    <row r="191" spans="6:8">
      <c r="F191" s="41"/>
      <c r="G191" s="42"/>
      <c r="H191" s="54"/>
    </row>
    <row r="192" spans="6:8">
      <c r="F192" s="41"/>
      <c r="G192" s="42"/>
      <c r="H192" s="54"/>
    </row>
    <row r="193" spans="6:8">
      <c r="F193" s="41"/>
      <c r="G193" s="42"/>
      <c r="H193" s="54"/>
    </row>
    <row r="194" spans="6:8">
      <c r="F194" s="41"/>
      <c r="G194" s="42"/>
      <c r="H194" s="54"/>
    </row>
    <row r="195" spans="6:8">
      <c r="F195" s="41"/>
      <c r="G195" s="42"/>
      <c r="H195" s="54"/>
    </row>
    <row r="196" spans="6:8">
      <c r="F196" s="41"/>
      <c r="G196" s="42"/>
      <c r="H196" s="54"/>
    </row>
    <row r="197" spans="6:8">
      <c r="F197" s="41"/>
      <c r="G197" s="42"/>
      <c r="H197" s="54"/>
    </row>
    <row r="198" spans="6:8">
      <c r="F198" s="41"/>
      <c r="G198" s="42"/>
      <c r="H198" s="54"/>
    </row>
    <row r="199" spans="6:8">
      <c r="F199" s="41"/>
      <c r="G199" s="42"/>
      <c r="H199" s="54"/>
    </row>
    <row r="200" spans="6:8">
      <c r="F200" s="41"/>
      <c r="G200" s="42"/>
      <c r="H200" s="54"/>
    </row>
    <row r="201" spans="6:8">
      <c r="F201" s="41"/>
      <c r="G201" s="42"/>
      <c r="H201" s="54"/>
    </row>
    <row r="202" spans="6:8">
      <c r="F202" s="41"/>
      <c r="G202" s="42"/>
      <c r="H202" s="54"/>
    </row>
    <row r="203" spans="6:8">
      <c r="F203" s="41"/>
      <c r="G203" s="42"/>
      <c r="H203" s="54"/>
    </row>
    <row r="204" spans="6:8">
      <c r="F204" s="41"/>
      <c r="G204" s="42"/>
      <c r="H204" s="51"/>
    </row>
    <row r="205" spans="6:8">
      <c r="F205" s="41"/>
      <c r="G205" s="42"/>
      <c r="H205" s="54"/>
    </row>
    <row r="206" spans="6:8">
      <c r="F206" s="41"/>
      <c r="G206" s="42"/>
      <c r="H206" s="54"/>
    </row>
    <row r="207" spans="6:8">
      <c r="F207" s="41"/>
      <c r="G207" s="42"/>
      <c r="H207" s="54"/>
    </row>
    <row r="208" spans="6:8">
      <c r="F208" s="41"/>
      <c r="G208" s="42"/>
      <c r="H208" s="54"/>
    </row>
    <row r="209" spans="6:8">
      <c r="F209" s="41"/>
      <c r="G209" s="42"/>
      <c r="H209" s="54"/>
    </row>
    <row r="210" spans="6:8">
      <c r="F210" s="41"/>
      <c r="G210" s="42"/>
      <c r="H210" s="54"/>
    </row>
    <row r="211" spans="6:8">
      <c r="F211" s="41"/>
      <c r="G211" s="42"/>
      <c r="H211" s="54"/>
    </row>
    <row r="212" spans="6:8">
      <c r="F212" s="41"/>
      <c r="G212" s="42"/>
      <c r="H212" s="41"/>
    </row>
    <row r="213" spans="6:8">
      <c r="F213" s="41"/>
      <c r="G213" s="42"/>
      <c r="H213" s="41"/>
    </row>
    <row r="214" spans="6:8">
      <c r="F214" s="41"/>
      <c r="G214" s="42"/>
      <c r="H214" s="41"/>
    </row>
    <row r="215" spans="6:8">
      <c r="F215" s="41"/>
      <c r="G215" s="42"/>
      <c r="H215" s="54"/>
    </row>
    <row r="216" spans="6:8">
      <c r="F216" s="41"/>
      <c r="G216" s="42"/>
      <c r="H216" s="54"/>
    </row>
    <row r="217" spans="6:8">
      <c r="F217" s="41"/>
      <c r="G217" s="42"/>
      <c r="H217" s="54"/>
    </row>
    <row r="218" spans="6:8">
      <c r="F218" s="41"/>
      <c r="G218" s="42"/>
      <c r="H218" s="54"/>
    </row>
    <row r="219" spans="6:8">
      <c r="F219" s="41"/>
      <c r="G219" s="42"/>
      <c r="H219" s="54"/>
    </row>
    <row r="220" spans="6:8">
      <c r="F220" s="41"/>
      <c r="G220" s="42"/>
      <c r="H220" s="54"/>
    </row>
    <row r="221" spans="6:8">
      <c r="F221" s="41"/>
      <c r="G221" s="42"/>
      <c r="H221" s="54"/>
    </row>
    <row r="222" spans="6:8">
      <c r="F222" s="41"/>
      <c r="G222" s="42"/>
      <c r="H222" s="54"/>
    </row>
    <row r="223" spans="6:8">
      <c r="F223" s="41"/>
      <c r="G223" s="42"/>
      <c r="H223" s="54"/>
    </row>
    <row r="224" spans="6:8">
      <c r="F224" s="41"/>
      <c r="G224" s="42"/>
      <c r="H224" s="54"/>
    </row>
    <row r="225" spans="6:8">
      <c r="F225" s="41"/>
      <c r="G225" s="42"/>
      <c r="H225" s="54"/>
    </row>
    <row r="226" spans="6:8">
      <c r="F226" s="41"/>
      <c r="G226" s="42"/>
      <c r="H226" s="54"/>
    </row>
    <row r="227" spans="6:8">
      <c r="F227" s="41"/>
      <c r="G227" s="42"/>
      <c r="H227" s="54"/>
    </row>
    <row r="228" spans="6:8">
      <c r="F228" s="41"/>
      <c r="G228" s="42"/>
      <c r="H228" s="54"/>
    </row>
    <row r="229" spans="6:8">
      <c r="F229" s="41"/>
      <c r="G229" s="42"/>
      <c r="H229" s="54"/>
    </row>
    <row r="230" spans="6:8">
      <c r="F230" s="41"/>
      <c r="G230" s="42"/>
      <c r="H230" s="54"/>
    </row>
    <row r="231" spans="6:8">
      <c r="F231" s="41"/>
      <c r="G231" s="42"/>
      <c r="H231" s="54"/>
    </row>
    <row r="232" spans="6:8">
      <c r="F232" s="41"/>
      <c r="G232" s="42"/>
      <c r="H232" s="54"/>
    </row>
    <row r="233" spans="6:8">
      <c r="F233" s="41"/>
      <c r="G233" s="42"/>
      <c r="H233" s="54"/>
    </row>
    <row r="234" spans="6:8">
      <c r="F234" s="41"/>
      <c r="G234" s="42"/>
      <c r="H234" s="54"/>
    </row>
    <row r="235" spans="6:8">
      <c r="F235" s="41"/>
      <c r="G235" s="42"/>
      <c r="H235" s="54"/>
    </row>
    <row r="236" spans="6:8">
      <c r="F236" s="41"/>
      <c r="G236" s="42"/>
      <c r="H236" s="54"/>
    </row>
    <row r="237" spans="6:8">
      <c r="F237" s="41"/>
      <c r="G237" s="42"/>
      <c r="H237" s="54"/>
    </row>
    <row r="238" spans="6:8">
      <c r="F238" s="41"/>
      <c r="G238" s="42"/>
      <c r="H238" s="54"/>
    </row>
    <row r="239" spans="6:8">
      <c r="F239" s="41"/>
      <c r="G239" s="42"/>
      <c r="H239" s="54"/>
    </row>
    <row r="240" spans="6:8">
      <c r="F240" s="41"/>
      <c r="G240" s="42"/>
      <c r="H240" s="54"/>
    </row>
    <row r="241" spans="6:8">
      <c r="F241" s="41"/>
      <c r="G241" s="42"/>
      <c r="H241" s="54"/>
    </row>
    <row r="242" spans="6:8">
      <c r="F242" s="41"/>
      <c r="G242" s="42"/>
      <c r="H242" s="54"/>
    </row>
    <row r="243" spans="6:8">
      <c r="F243" s="41"/>
      <c r="G243" s="42"/>
      <c r="H243" s="41"/>
    </row>
    <row r="244" spans="6:8">
      <c r="F244" s="41"/>
      <c r="G244" s="42"/>
      <c r="H244" s="54"/>
    </row>
    <row r="245" spans="6:8">
      <c r="F245" s="41"/>
      <c r="G245" s="42"/>
      <c r="H245" s="54"/>
    </row>
    <row r="246" spans="6:8">
      <c r="F246" s="41"/>
      <c r="G246" s="42"/>
      <c r="H246" s="54"/>
    </row>
    <row r="247" spans="6:8">
      <c r="F247" s="41"/>
      <c r="G247" s="42"/>
      <c r="H247" s="54"/>
    </row>
    <row r="248" spans="6:8">
      <c r="F248" s="41"/>
      <c r="G248" s="42"/>
      <c r="H248" s="54"/>
    </row>
    <row r="249" spans="6:8">
      <c r="F249" s="41"/>
      <c r="G249" s="42"/>
      <c r="H249" s="54"/>
    </row>
    <row r="250" spans="6:8">
      <c r="F250" s="41"/>
      <c r="G250" s="42"/>
      <c r="H250" s="54"/>
    </row>
    <row r="251" spans="6:8">
      <c r="F251" s="41"/>
      <c r="G251" s="42"/>
      <c r="H251" s="54"/>
    </row>
    <row r="252" spans="6:8">
      <c r="F252" s="41"/>
      <c r="G252" s="42"/>
      <c r="H252" s="54"/>
    </row>
    <row r="253" spans="6:8">
      <c r="F253" s="41"/>
      <c r="G253" s="42"/>
      <c r="H253" s="54"/>
    </row>
    <row r="254" spans="6:8">
      <c r="F254" s="41"/>
      <c r="G254" s="42"/>
      <c r="H254" s="54"/>
    </row>
    <row r="255" spans="6:8">
      <c r="F255" s="41"/>
      <c r="G255" s="42"/>
      <c r="H255" s="54"/>
    </row>
    <row r="256" spans="6:8">
      <c r="F256" s="41"/>
      <c r="G256" s="42"/>
      <c r="H256" s="54"/>
    </row>
    <row r="257" spans="6:8">
      <c r="F257" s="41"/>
      <c r="G257" s="42"/>
      <c r="H257" s="41"/>
    </row>
    <row r="258" spans="6:8">
      <c r="F258" s="41"/>
      <c r="G258" s="42"/>
      <c r="H258" s="54"/>
    </row>
    <row r="259" spans="6:8">
      <c r="F259" s="41"/>
      <c r="G259" s="42"/>
      <c r="H259" s="54"/>
    </row>
    <row r="260" spans="6:8">
      <c r="F260" s="41"/>
      <c r="G260" s="42"/>
      <c r="H260" s="54"/>
    </row>
    <row r="261" spans="6:8">
      <c r="F261" s="41"/>
      <c r="G261" s="42"/>
      <c r="H261" s="54"/>
    </row>
    <row r="262" spans="6:8">
      <c r="F262" s="41"/>
      <c r="G262" s="42"/>
      <c r="H262" s="54"/>
    </row>
    <row r="263" spans="6:8">
      <c r="F263" s="41"/>
      <c r="G263" s="42"/>
      <c r="H263" s="54"/>
    </row>
    <row r="264" spans="6:8">
      <c r="F264" s="41"/>
      <c r="G264" s="42"/>
      <c r="H264" s="54"/>
    </row>
    <row r="265" spans="6:8">
      <c r="F265" s="41"/>
      <c r="G265" s="42"/>
      <c r="H265" s="54"/>
    </row>
    <row r="266" spans="6:8">
      <c r="F266" s="41"/>
      <c r="G266" s="42"/>
      <c r="H266" s="54"/>
    </row>
    <row r="267" spans="6:8">
      <c r="F267" s="41"/>
      <c r="G267" s="42"/>
      <c r="H267" s="54"/>
    </row>
    <row r="268" spans="6:8">
      <c r="F268" s="41"/>
      <c r="G268" s="42"/>
      <c r="H268" s="54"/>
    </row>
    <row r="269" spans="6:8">
      <c r="F269" s="41"/>
      <c r="G269" s="42"/>
      <c r="H269" s="54"/>
    </row>
    <row r="270" spans="6:8">
      <c r="F270" s="41"/>
      <c r="G270" s="42"/>
      <c r="H270" s="54"/>
    </row>
    <row r="271" spans="6:8">
      <c r="F271" s="41"/>
      <c r="G271" s="42"/>
      <c r="H271" s="54"/>
    </row>
    <row r="272" spans="6:8">
      <c r="F272" s="41"/>
      <c r="G272" s="42"/>
      <c r="H272" s="54"/>
    </row>
    <row r="273" spans="6:8">
      <c r="F273" s="41"/>
      <c r="G273" s="42"/>
      <c r="H273" s="54"/>
    </row>
    <row r="274" spans="6:8">
      <c r="F274" s="41"/>
      <c r="G274" s="42"/>
      <c r="H274" s="54"/>
    </row>
    <row r="275" spans="6:8">
      <c r="F275" s="41"/>
      <c r="G275" s="42"/>
      <c r="H275" s="54"/>
    </row>
    <row r="276" spans="6:8">
      <c r="F276" s="41"/>
      <c r="G276" s="42"/>
      <c r="H276" s="54"/>
    </row>
    <row r="277" spans="6:8">
      <c r="F277" s="41"/>
      <c r="G277" s="42"/>
      <c r="H277" s="54"/>
    </row>
    <row r="278" spans="6:8">
      <c r="F278" s="41"/>
      <c r="G278" s="42"/>
      <c r="H278" s="54"/>
    </row>
    <row r="279" spans="6:8">
      <c r="F279" s="41"/>
      <c r="G279" s="42"/>
      <c r="H279" s="54"/>
    </row>
    <row r="280" spans="6:8">
      <c r="F280" s="41"/>
      <c r="G280" s="42"/>
      <c r="H280" s="54"/>
    </row>
    <row r="281" spans="6:8">
      <c r="F281" s="41"/>
      <c r="G281" s="42"/>
      <c r="H281" s="54"/>
    </row>
    <row r="282" spans="6:8">
      <c r="F282" s="41"/>
      <c r="G282" s="42"/>
      <c r="H282" s="54"/>
    </row>
    <row r="283" spans="6:8">
      <c r="F283" s="41"/>
      <c r="G283" s="42"/>
      <c r="H283" s="54"/>
    </row>
    <row r="284" spans="6:8">
      <c r="F284" s="41"/>
      <c r="G284" s="42"/>
      <c r="H284" s="54"/>
    </row>
    <row r="285" spans="6:8">
      <c r="F285" s="41"/>
      <c r="G285" s="42"/>
      <c r="H285" s="41"/>
    </row>
    <row r="286" spans="6:8">
      <c r="F286" s="41"/>
      <c r="G286" s="42"/>
      <c r="H286" s="41"/>
    </row>
    <row r="287" spans="6:8">
      <c r="F287" s="41"/>
      <c r="G287" s="42"/>
      <c r="H287" s="41"/>
    </row>
    <row r="288" spans="6:8">
      <c r="F288" s="41"/>
      <c r="G288" s="42"/>
      <c r="H288" s="41"/>
    </row>
    <row r="289" spans="6:8">
      <c r="F289" s="41"/>
      <c r="G289" s="42"/>
      <c r="H289" s="41"/>
    </row>
    <row r="290" spans="6:8">
      <c r="F290" s="41"/>
      <c r="G290" s="42"/>
      <c r="H290" s="41"/>
    </row>
    <row r="291" spans="6:8">
      <c r="F291" s="41"/>
      <c r="G291" s="42"/>
      <c r="H291" s="41"/>
    </row>
    <row r="292" spans="6:8">
      <c r="F292" s="41"/>
      <c r="G292" s="42"/>
      <c r="H292" s="41"/>
    </row>
    <row r="293" spans="6:8">
      <c r="F293" s="41"/>
      <c r="G293" s="42"/>
      <c r="H293" s="41"/>
    </row>
    <row r="294" spans="6:8">
      <c r="F294" s="41"/>
      <c r="G294" s="42"/>
      <c r="H294" s="41"/>
    </row>
    <row r="295" spans="6:8">
      <c r="F295" s="41"/>
      <c r="G295" s="42"/>
      <c r="H295" s="41"/>
    </row>
    <row r="296" spans="6:8">
      <c r="F296" s="41"/>
      <c r="G296" s="42"/>
      <c r="H296" s="51"/>
    </row>
    <row r="297" spans="6:8">
      <c r="F297" s="41"/>
      <c r="G297" s="42"/>
      <c r="H297" s="51"/>
    </row>
    <row r="298" spans="6:8">
      <c r="F298" s="41"/>
      <c r="G298" s="42"/>
      <c r="H298" s="51"/>
    </row>
    <row r="299" spans="6:8">
      <c r="F299" s="41"/>
      <c r="G299" s="42"/>
      <c r="H299" s="51"/>
    </row>
    <row r="300" spans="6:8">
      <c r="F300" s="41"/>
      <c r="G300" s="42"/>
      <c r="H300" s="51"/>
    </row>
    <row r="301" spans="6:8">
      <c r="F301" s="41"/>
      <c r="G301" s="42"/>
      <c r="H301" s="51"/>
    </row>
    <row r="302" spans="6:8">
      <c r="F302" s="41"/>
      <c r="G302" s="42"/>
      <c r="H302" s="41"/>
    </row>
    <row r="303" spans="6:8">
      <c r="F303" s="41"/>
      <c r="G303" s="42"/>
      <c r="H303" s="41"/>
    </row>
    <row r="304" spans="6:8">
      <c r="F304" s="41"/>
      <c r="G304" s="42"/>
      <c r="H304" s="41"/>
    </row>
    <row r="305" spans="6:8">
      <c r="F305" s="41"/>
      <c r="G305" s="42"/>
      <c r="H305" s="41"/>
    </row>
    <row r="306" spans="6:8">
      <c r="F306" s="41"/>
      <c r="G306" s="42"/>
      <c r="H306" s="41"/>
    </row>
    <row r="307" spans="6:8">
      <c r="F307" s="41"/>
      <c r="G307" s="42"/>
      <c r="H307" s="41"/>
    </row>
    <row r="308" spans="6:8">
      <c r="F308" s="41"/>
      <c r="G308" s="42"/>
      <c r="H308" s="41"/>
    </row>
    <row r="309" spans="6:8">
      <c r="F309" s="41"/>
      <c r="G309" s="42"/>
      <c r="H309" s="41"/>
    </row>
    <row r="310" spans="6:8">
      <c r="F310" s="41"/>
      <c r="G310" s="42"/>
      <c r="H310" s="41"/>
    </row>
    <row r="311" spans="6:8">
      <c r="F311" s="41"/>
      <c r="G311" s="42"/>
      <c r="H311" s="41"/>
    </row>
    <row r="312" spans="6:8">
      <c r="F312" s="41"/>
      <c r="G312" s="42"/>
      <c r="H312" s="54"/>
    </row>
    <row r="313" spans="6:8">
      <c r="F313" s="41"/>
      <c r="G313" s="42"/>
      <c r="H313" s="54"/>
    </row>
    <row r="314" spans="6:8">
      <c r="F314" s="41"/>
      <c r="G314" s="42"/>
      <c r="H314" s="54"/>
    </row>
    <row r="315" spans="6:8">
      <c r="F315" s="41"/>
      <c r="G315" s="42"/>
      <c r="H315" s="41"/>
    </row>
    <row r="316" spans="6:8">
      <c r="F316" s="41"/>
      <c r="G316" s="42"/>
      <c r="H316" s="41"/>
    </row>
    <row r="317" spans="6:8">
      <c r="F317" s="41"/>
      <c r="G317" s="42"/>
      <c r="H317" s="41"/>
    </row>
    <row r="318" spans="6:8">
      <c r="F318" s="41"/>
      <c r="G318" s="42"/>
      <c r="H318" s="41"/>
    </row>
    <row r="319" spans="6:8">
      <c r="F319" s="41"/>
      <c r="G319" s="42"/>
      <c r="H319" s="41"/>
    </row>
    <row r="320" spans="6:8">
      <c r="F320" s="41"/>
      <c r="G320" s="42"/>
      <c r="H320" s="41"/>
    </row>
    <row r="321" spans="6:8">
      <c r="F321" s="41"/>
      <c r="G321" s="42"/>
      <c r="H321" s="41"/>
    </row>
    <row r="322" spans="6:8">
      <c r="F322" s="41"/>
      <c r="G322" s="42"/>
      <c r="H322" s="41"/>
    </row>
    <row r="323" spans="6:8">
      <c r="F323" s="41"/>
      <c r="G323" s="42"/>
      <c r="H323" s="41"/>
    </row>
    <row r="324" spans="6:8">
      <c r="F324" s="41"/>
      <c r="G324" s="42"/>
      <c r="H324" s="41"/>
    </row>
    <row r="325" spans="6:8">
      <c r="F325" s="41"/>
      <c r="G325" s="42"/>
      <c r="H325" s="41"/>
    </row>
    <row r="326" spans="6:8">
      <c r="F326" s="41"/>
      <c r="G326" s="42"/>
      <c r="H326" s="41"/>
    </row>
    <row r="327" spans="6:8">
      <c r="F327" s="41"/>
      <c r="G327" s="42"/>
      <c r="H327" s="41"/>
    </row>
    <row r="328" spans="6:8">
      <c r="F328" s="41"/>
      <c r="G328" s="42"/>
      <c r="H328" s="41"/>
    </row>
    <row r="329" spans="6:8">
      <c r="F329" s="41"/>
      <c r="G329" s="42"/>
      <c r="H329" s="41"/>
    </row>
    <row r="330" spans="6:8">
      <c r="F330" s="41"/>
      <c r="G330" s="42"/>
      <c r="H330" s="41"/>
    </row>
    <row r="331" spans="6:8">
      <c r="F331" s="41"/>
      <c r="G331" s="42"/>
      <c r="H331" s="41"/>
    </row>
    <row r="332" spans="6:8">
      <c r="F332" s="41"/>
      <c r="G332" s="42"/>
      <c r="H332" s="41"/>
    </row>
    <row r="333" spans="6:8">
      <c r="F333" s="41"/>
      <c r="G333" s="42"/>
      <c r="H333" s="41"/>
    </row>
    <row r="334" spans="6:8">
      <c r="F334" s="41"/>
      <c r="G334" s="42"/>
      <c r="H334" s="41"/>
    </row>
    <row r="335" spans="6:8">
      <c r="F335" s="41"/>
      <c r="G335" s="42"/>
      <c r="H335" s="41"/>
    </row>
    <row r="336" spans="6:8">
      <c r="F336" s="41"/>
      <c r="G336" s="42"/>
      <c r="H336" s="41"/>
    </row>
    <row r="337" spans="6:8">
      <c r="F337" s="41"/>
      <c r="G337" s="42"/>
      <c r="H337" s="41"/>
    </row>
    <row r="338" spans="6:8">
      <c r="F338" s="41"/>
      <c r="G338" s="42"/>
      <c r="H338" s="41"/>
    </row>
    <row r="339" spans="6:8">
      <c r="F339" s="41"/>
      <c r="G339" s="42"/>
      <c r="H339" s="41"/>
    </row>
    <row r="340" spans="6:8">
      <c r="F340" s="41"/>
      <c r="G340" s="42"/>
      <c r="H340" s="41"/>
    </row>
    <row r="341" spans="6:8">
      <c r="F341" s="41"/>
      <c r="G341" s="42"/>
      <c r="H341" s="41"/>
    </row>
    <row r="342" spans="6:8">
      <c r="F342" s="41"/>
      <c r="G342" s="42"/>
      <c r="H342" s="41"/>
    </row>
    <row r="343" spans="6:8">
      <c r="F343" s="41"/>
      <c r="G343" s="42"/>
      <c r="H343" s="41"/>
    </row>
    <row r="344" spans="6:8">
      <c r="F344" s="41"/>
      <c r="G344" s="42"/>
      <c r="H344" s="41"/>
    </row>
    <row r="345" spans="6:8">
      <c r="F345" s="41"/>
      <c r="G345" s="42"/>
      <c r="H345" s="41"/>
    </row>
    <row r="346" spans="6:8">
      <c r="F346" s="41"/>
      <c r="G346" s="42"/>
      <c r="H346" s="41"/>
    </row>
    <row r="347" spans="6:8">
      <c r="F347" s="41"/>
      <c r="G347" s="42"/>
      <c r="H347" s="41"/>
    </row>
    <row r="348" spans="6:8">
      <c r="F348" s="41"/>
      <c r="G348" s="42"/>
      <c r="H348" s="41"/>
    </row>
    <row r="349" spans="6:8">
      <c r="F349" s="41"/>
      <c r="G349" s="42"/>
      <c r="H349" s="41"/>
    </row>
    <row r="350" spans="6:8">
      <c r="F350" s="41"/>
      <c r="G350" s="42"/>
      <c r="H350" s="41"/>
    </row>
    <row r="351" spans="6:8">
      <c r="F351" s="41"/>
      <c r="G351" s="42"/>
      <c r="H351" s="41"/>
    </row>
    <row r="352" spans="6:8">
      <c r="F352" s="41"/>
      <c r="G352" s="42"/>
      <c r="H352" s="41"/>
    </row>
    <row r="353" spans="6:8">
      <c r="F353" s="41"/>
      <c r="G353" s="42"/>
      <c r="H353" s="41"/>
    </row>
    <row r="354" spans="6:8">
      <c r="F354" s="41"/>
      <c r="G354" s="42"/>
      <c r="H354" s="41"/>
    </row>
    <row r="355" spans="6:8">
      <c r="F355" s="41"/>
      <c r="G355" s="42"/>
      <c r="H355" s="41"/>
    </row>
    <row r="356" spans="6:8">
      <c r="F356" s="41"/>
      <c r="G356" s="42"/>
      <c r="H356" s="41"/>
    </row>
    <row r="357" spans="6:8">
      <c r="F357" s="41"/>
      <c r="G357" s="42"/>
      <c r="H357" s="41"/>
    </row>
    <row r="358" spans="6:8">
      <c r="F358" s="41"/>
      <c r="G358" s="42"/>
      <c r="H358" s="41"/>
    </row>
    <row r="359" spans="6:8">
      <c r="F359" s="41"/>
      <c r="G359" s="42"/>
      <c r="H359" s="41"/>
    </row>
    <row r="360" spans="6:8">
      <c r="F360" s="41"/>
      <c r="G360" s="42"/>
      <c r="H360" s="41"/>
    </row>
    <row r="361" spans="6:8">
      <c r="F361" s="41"/>
      <c r="G361" s="42"/>
      <c r="H361" s="41"/>
    </row>
    <row r="362" spans="6:8">
      <c r="F362" s="41"/>
      <c r="G362" s="42"/>
      <c r="H362" s="41"/>
    </row>
    <row r="363" spans="6:8">
      <c r="F363" s="41"/>
      <c r="G363" s="42"/>
      <c r="H363" s="41"/>
    </row>
    <row r="364" spans="6:8">
      <c r="F364" s="41"/>
      <c r="G364" s="42"/>
      <c r="H364" s="41"/>
    </row>
    <row r="365" spans="6:8">
      <c r="F365" s="41"/>
      <c r="G365" s="42"/>
      <c r="H365" s="41"/>
    </row>
    <row r="366" spans="6:8">
      <c r="F366" s="41"/>
      <c r="G366" s="42"/>
      <c r="H366" s="41"/>
    </row>
    <row r="367" spans="6:8">
      <c r="F367" s="41"/>
      <c r="G367" s="42"/>
      <c r="H367" s="41"/>
    </row>
    <row r="368" spans="6:8">
      <c r="F368" s="41"/>
      <c r="G368" s="42"/>
      <c r="H368" s="41"/>
    </row>
    <row r="369" spans="6:8">
      <c r="F369" s="41"/>
      <c r="G369" s="42"/>
      <c r="H369" s="41"/>
    </row>
    <row r="370" spans="6:8">
      <c r="F370" s="41"/>
      <c r="G370" s="42"/>
      <c r="H370" s="41"/>
    </row>
    <row r="371" spans="6:8">
      <c r="F371" s="41"/>
      <c r="G371" s="42"/>
      <c r="H371" s="41"/>
    </row>
    <row r="372" spans="6:8">
      <c r="F372" s="41"/>
      <c r="G372" s="42"/>
      <c r="H372" s="41"/>
    </row>
    <row r="373" spans="6:8">
      <c r="F373" s="41"/>
      <c r="G373" s="42"/>
      <c r="H373" s="41"/>
    </row>
    <row r="374" spans="6:8">
      <c r="F374" s="41"/>
      <c r="G374" s="42"/>
      <c r="H374" s="41"/>
    </row>
    <row r="375" spans="6:8">
      <c r="F375" s="41"/>
      <c r="G375" s="42"/>
      <c r="H375" s="41"/>
    </row>
    <row r="376" spans="6:8">
      <c r="F376" s="41"/>
      <c r="G376" s="42"/>
      <c r="H376" s="41"/>
    </row>
    <row r="377" spans="6:8">
      <c r="F377" s="41"/>
      <c r="G377" s="42"/>
      <c r="H377" s="41"/>
    </row>
    <row r="378" spans="6:8">
      <c r="F378" s="41"/>
      <c r="G378" s="42"/>
      <c r="H378" s="41"/>
    </row>
    <row r="379" spans="6:8">
      <c r="F379" s="41"/>
      <c r="G379" s="42"/>
      <c r="H379" s="41"/>
    </row>
    <row r="380" spans="6:8">
      <c r="F380" s="41"/>
      <c r="G380" s="42"/>
      <c r="H380" s="41"/>
    </row>
    <row r="381" spans="6:8">
      <c r="F381" s="41"/>
      <c r="G381" s="42"/>
      <c r="H381" s="41"/>
    </row>
    <row r="382" spans="6:8">
      <c r="F382" s="41"/>
      <c r="G382" s="42"/>
      <c r="H382" s="41"/>
    </row>
    <row r="383" spans="6:8">
      <c r="F383" s="41"/>
      <c r="G383" s="42"/>
      <c r="H383" s="41"/>
    </row>
    <row r="384" spans="6:8">
      <c r="F384" s="41"/>
      <c r="G384" s="42"/>
      <c r="H384" s="41"/>
    </row>
    <row r="385" spans="6:8">
      <c r="F385" s="41"/>
      <c r="G385" s="42"/>
      <c r="H385" s="41"/>
    </row>
    <row r="386" spans="6:8">
      <c r="F386" s="41"/>
      <c r="G386" s="42"/>
      <c r="H386" s="41"/>
    </row>
    <row r="387" spans="6:8">
      <c r="F387" s="41"/>
      <c r="G387" s="42"/>
      <c r="H387" s="41"/>
    </row>
    <row r="388" spans="6:8">
      <c r="F388" s="41"/>
      <c r="G388" s="42"/>
      <c r="H388" s="41"/>
    </row>
    <row r="389" spans="6:8">
      <c r="F389" s="41"/>
      <c r="G389" s="42"/>
      <c r="H389" s="41"/>
    </row>
    <row r="390" spans="6:8">
      <c r="F390" s="41"/>
      <c r="G390" s="42"/>
      <c r="H390" s="54"/>
    </row>
    <row r="391" spans="6:8">
      <c r="F391" s="41"/>
      <c r="G391" s="42"/>
      <c r="H391" s="54"/>
    </row>
    <row r="392" spans="6:8">
      <c r="F392" s="41"/>
      <c r="G392" s="42"/>
      <c r="H392" s="54"/>
    </row>
    <row r="393" spans="6:8">
      <c r="F393" s="41"/>
      <c r="G393" s="42"/>
      <c r="H393" s="54"/>
    </row>
    <row r="394" spans="6:8">
      <c r="F394" s="43"/>
      <c r="G394" s="43"/>
      <c r="H394" s="44"/>
    </row>
    <row r="395" spans="6:8">
      <c r="F395" s="41"/>
      <c r="G395" s="42"/>
      <c r="H395" s="51"/>
    </row>
    <row r="396" spans="6:8">
      <c r="F396" s="41"/>
      <c r="G396" s="42"/>
      <c r="H396" s="51"/>
    </row>
    <row r="397" spans="6:8">
      <c r="F397" s="41"/>
      <c r="G397" s="42"/>
      <c r="H397" s="51"/>
    </row>
    <row r="398" spans="6:8">
      <c r="F398" s="41"/>
      <c r="G398" s="42"/>
      <c r="H398" s="51"/>
    </row>
    <row r="399" spans="6:8">
      <c r="F399" s="41"/>
      <c r="G399" s="42"/>
      <c r="H399" s="51"/>
    </row>
    <row r="400" spans="6:8">
      <c r="F400" s="41"/>
      <c r="G400" s="42"/>
      <c r="H400" s="51"/>
    </row>
    <row r="401" spans="6:8">
      <c r="F401" s="41"/>
      <c r="G401" s="42"/>
      <c r="H401" s="51"/>
    </row>
    <row r="402" spans="6:8">
      <c r="F402" s="41"/>
      <c r="G402" s="42"/>
      <c r="H402" s="51"/>
    </row>
    <row r="403" spans="6:8">
      <c r="F403" s="41"/>
      <c r="G403" s="42"/>
      <c r="H403" s="51"/>
    </row>
    <row r="404" spans="6:8">
      <c r="F404" s="43"/>
      <c r="G404" s="43"/>
      <c r="H404" s="44"/>
    </row>
    <row r="405" spans="6:8">
      <c r="F405" s="41"/>
      <c r="G405" s="42"/>
      <c r="H405" s="51"/>
    </row>
    <row r="406" spans="6:8">
      <c r="F406" s="41"/>
      <c r="G406" s="42"/>
      <c r="H406" s="51"/>
    </row>
    <row r="407" spans="6:8">
      <c r="F407" s="41"/>
      <c r="G407" s="42"/>
      <c r="H407" s="51"/>
    </row>
    <row r="408" spans="6:8">
      <c r="F408" s="41"/>
      <c r="G408" s="42"/>
      <c r="H408" s="51"/>
    </row>
    <row r="409" spans="6:8">
      <c r="F409" s="41"/>
      <c r="G409" s="42"/>
      <c r="H409" s="51"/>
    </row>
    <row r="410" spans="6:8">
      <c r="F410" s="41"/>
      <c r="G410" s="42"/>
      <c r="H410" s="51"/>
    </row>
    <row r="411" spans="6:8">
      <c r="F411" s="41"/>
      <c r="G411" s="42"/>
      <c r="H411" s="51"/>
    </row>
    <row r="412" spans="6:8">
      <c r="F412" s="41"/>
      <c r="G412" s="42"/>
      <c r="H412" s="51"/>
    </row>
    <row r="413" spans="6:8">
      <c r="F413" s="43"/>
      <c r="G413" s="43"/>
      <c r="H413" s="44"/>
    </row>
    <row r="414" spans="6:8">
      <c r="F414" s="41"/>
      <c r="G414" s="42"/>
      <c r="H414" s="51"/>
    </row>
    <row r="415" spans="6:8">
      <c r="F415" s="41"/>
      <c r="G415" s="42"/>
      <c r="H415" s="51"/>
    </row>
    <row r="416" spans="6:8">
      <c r="F416" s="41"/>
      <c r="G416" s="42"/>
      <c r="H416" s="51"/>
    </row>
    <row r="417" spans="6:8">
      <c r="F417" s="41"/>
      <c r="G417" s="42"/>
      <c r="H417" s="51"/>
    </row>
    <row r="418" spans="6:8">
      <c r="F418" s="41"/>
      <c r="G418" s="42"/>
      <c r="H418" s="51"/>
    </row>
    <row r="419" spans="6:8">
      <c r="F419" s="41"/>
      <c r="G419" s="42"/>
      <c r="H419" s="51"/>
    </row>
    <row r="420" spans="6:8">
      <c r="F420" s="41"/>
      <c r="G420" s="42"/>
      <c r="H420" s="51"/>
    </row>
    <row r="421" spans="6:8">
      <c r="F421" s="41"/>
      <c r="G421" s="42"/>
      <c r="H421" s="51"/>
    </row>
    <row r="422" spans="6:8">
      <c r="F422" s="43"/>
      <c r="G422" s="43"/>
      <c r="H422" s="44"/>
    </row>
    <row r="423" spans="6:8">
      <c r="F423" s="41"/>
      <c r="G423" s="42"/>
      <c r="H423" s="51"/>
    </row>
    <row r="424" spans="6:8">
      <c r="F424" s="41"/>
      <c r="G424" s="42"/>
      <c r="H424" s="51"/>
    </row>
    <row r="425" spans="6:8">
      <c r="F425" s="41"/>
      <c r="G425" s="42"/>
      <c r="H425" s="51"/>
    </row>
    <row r="426" spans="6:8">
      <c r="F426" s="41"/>
      <c r="G426" s="42"/>
      <c r="H426" s="51"/>
    </row>
    <row r="427" spans="6:8">
      <c r="F427" s="41"/>
      <c r="G427" s="42"/>
      <c r="H427" s="51"/>
    </row>
    <row r="428" spans="6:8">
      <c r="F428" s="41"/>
      <c r="G428" s="42"/>
      <c r="H428" s="51"/>
    </row>
    <row r="429" spans="6:8">
      <c r="F429" s="41"/>
      <c r="G429" s="42"/>
      <c r="H429" s="51"/>
    </row>
    <row r="430" spans="6:8">
      <c r="F430" s="41"/>
      <c r="G430" s="42"/>
      <c r="H430" s="51"/>
    </row>
    <row r="431" spans="6:8">
      <c r="F431" s="43"/>
      <c r="G431" s="43"/>
      <c r="H431" s="44"/>
    </row>
    <row r="432" spans="6:8">
      <c r="F432" s="41"/>
      <c r="G432" s="42"/>
      <c r="H432" s="51"/>
    </row>
    <row r="433" spans="6:8">
      <c r="F433" s="41"/>
      <c r="G433" s="42"/>
      <c r="H433" s="51"/>
    </row>
    <row r="434" spans="6:8">
      <c r="F434" s="41"/>
      <c r="G434" s="42"/>
      <c r="H434" s="51"/>
    </row>
    <row r="435" spans="6:8">
      <c r="F435" s="41"/>
      <c r="G435" s="42"/>
      <c r="H435" s="51"/>
    </row>
    <row r="436" spans="6:8">
      <c r="F436" s="41"/>
      <c r="G436" s="42"/>
      <c r="H436" s="51"/>
    </row>
    <row r="437" spans="6:8">
      <c r="F437" s="41"/>
      <c r="G437" s="42"/>
      <c r="H437" s="51"/>
    </row>
    <row r="438" spans="6:8">
      <c r="F438" s="41"/>
      <c r="G438" s="42"/>
      <c r="H438" s="51"/>
    </row>
    <row r="439" spans="6:8">
      <c r="F439" s="41"/>
      <c r="G439" s="42"/>
      <c r="H439" s="51"/>
    </row>
    <row r="440" spans="6:8">
      <c r="F440" s="43"/>
      <c r="G440" s="43"/>
      <c r="H440" s="44"/>
    </row>
    <row r="441" spans="6:8">
      <c r="F441" s="43"/>
      <c r="G441" s="43"/>
      <c r="H441" s="44"/>
    </row>
    <row r="442" spans="6:8">
      <c r="F442" s="41"/>
      <c r="G442" s="42"/>
      <c r="H442" s="51"/>
    </row>
    <row r="443" spans="6:8">
      <c r="F443" s="41"/>
      <c r="G443" s="42"/>
      <c r="H443" s="51"/>
    </row>
    <row r="444" spans="6:8">
      <c r="F444" s="41"/>
      <c r="G444" s="42"/>
      <c r="H444" s="51"/>
    </row>
    <row r="445" spans="6:8">
      <c r="F445" s="41"/>
      <c r="G445" s="42"/>
      <c r="H445" s="51"/>
    </row>
    <row r="446" spans="6:8">
      <c r="F446" s="41"/>
      <c r="G446" s="42"/>
      <c r="H446" s="51"/>
    </row>
    <row r="447" spans="6:8">
      <c r="F447" s="41"/>
      <c r="G447" s="42"/>
      <c r="H447" s="51"/>
    </row>
    <row r="448" spans="6:8">
      <c r="F448" s="41"/>
      <c r="G448" s="42"/>
      <c r="H448" s="51"/>
    </row>
    <row r="449" spans="6:8">
      <c r="F449" s="41"/>
      <c r="G449" s="42"/>
      <c r="H449" s="51"/>
    </row>
    <row r="450" spans="6:8">
      <c r="F450" s="43"/>
      <c r="G450" s="43"/>
      <c r="H450" s="44"/>
    </row>
    <row r="451" spans="6:8">
      <c r="F451" s="41"/>
      <c r="G451" s="42"/>
      <c r="H451" s="51"/>
    </row>
    <row r="452" spans="6:8">
      <c r="F452" s="41"/>
      <c r="G452" s="42"/>
      <c r="H452" s="51"/>
    </row>
    <row r="453" spans="6:8">
      <c r="F453" s="41"/>
      <c r="G453" s="42"/>
      <c r="H453" s="51"/>
    </row>
    <row r="454" spans="6:8">
      <c r="F454" s="41"/>
      <c r="G454" s="42"/>
      <c r="H454" s="51"/>
    </row>
    <row r="455" spans="6:8">
      <c r="F455" s="41"/>
      <c r="G455" s="42"/>
      <c r="H455" s="51"/>
    </row>
    <row r="456" spans="6:8">
      <c r="F456" s="41"/>
      <c r="G456" s="42"/>
      <c r="H456" s="51"/>
    </row>
    <row r="457" spans="6:8">
      <c r="F457" s="41"/>
      <c r="G457" s="42"/>
      <c r="H457" s="51"/>
    </row>
    <row r="458" spans="6:8">
      <c r="F458" s="41"/>
      <c r="G458" s="42"/>
      <c r="H458" s="51"/>
    </row>
    <row r="459" spans="6:8">
      <c r="F459" s="43"/>
      <c r="G459" s="43"/>
      <c r="H459" s="44"/>
    </row>
    <row r="460" spans="6:8">
      <c r="F460" s="41"/>
      <c r="G460" s="42"/>
      <c r="H460" s="51"/>
    </row>
    <row r="461" spans="6:8">
      <c r="F461" s="41"/>
      <c r="G461" s="42"/>
      <c r="H461" s="51"/>
    </row>
    <row r="462" spans="6:8">
      <c r="F462" s="41"/>
      <c r="G462" s="42"/>
      <c r="H462" s="51"/>
    </row>
    <row r="463" spans="6:8">
      <c r="F463" s="41"/>
      <c r="G463" s="42"/>
      <c r="H463" s="51"/>
    </row>
    <row r="464" spans="6:8">
      <c r="F464" s="41"/>
      <c r="G464" s="42"/>
      <c r="H464" s="51"/>
    </row>
    <row r="465" spans="6:8">
      <c r="F465" s="41"/>
      <c r="G465" s="42"/>
      <c r="H465" s="51"/>
    </row>
    <row r="466" spans="6:8">
      <c r="F466" s="41"/>
      <c r="G466" s="42"/>
      <c r="H466" s="51"/>
    </row>
    <row r="467" spans="6:8">
      <c r="F467" s="41"/>
      <c r="G467" s="42"/>
      <c r="H467" s="51"/>
    </row>
    <row r="468" spans="6:8">
      <c r="F468" s="41"/>
      <c r="G468" s="42"/>
      <c r="H468" s="51"/>
    </row>
    <row r="469" spans="6:8">
      <c r="F469" s="43"/>
      <c r="G469" s="43"/>
      <c r="H469" s="44"/>
    </row>
    <row r="470" spans="6:8">
      <c r="F470" s="43"/>
      <c r="G470" s="43"/>
      <c r="H470" s="44"/>
    </row>
    <row r="471" spans="6:8">
      <c r="F471" s="43"/>
      <c r="G471" s="43"/>
      <c r="H471" s="44"/>
    </row>
    <row r="472" spans="6:8">
      <c r="F472" s="43"/>
      <c r="G472" s="43"/>
      <c r="H472" s="44"/>
    </row>
    <row r="473" spans="6:8">
      <c r="F473" s="43"/>
      <c r="G473" s="43"/>
      <c r="H473" s="44"/>
    </row>
    <row r="474" spans="6:8">
      <c r="F474" s="43"/>
      <c r="G474" s="43"/>
      <c r="H474" s="44"/>
    </row>
    <row r="475" spans="6:8">
      <c r="F475" s="43"/>
      <c r="G475" s="43"/>
      <c r="H475" s="44"/>
    </row>
    <row r="476" spans="6:8">
      <c r="F476" s="43"/>
      <c r="G476" s="43"/>
      <c r="H476" s="44"/>
    </row>
    <row r="477" spans="6:8">
      <c r="F477" s="43"/>
      <c r="G477" s="43"/>
      <c r="H477" s="44"/>
    </row>
    <row r="478" spans="6:8">
      <c r="F478" s="43"/>
      <c r="G478" s="43"/>
      <c r="H478" s="44"/>
    </row>
    <row r="479" spans="6:8">
      <c r="F479" s="43"/>
      <c r="G479" s="43"/>
      <c r="H479" s="44"/>
    </row>
    <row r="480" spans="6:8">
      <c r="F480" s="43"/>
      <c r="G480" s="43"/>
      <c r="H480" s="44"/>
    </row>
    <row r="481" spans="6:8">
      <c r="F481" s="43"/>
      <c r="G481" s="43"/>
      <c r="H481" s="44"/>
    </row>
    <row r="482" spans="6:8">
      <c r="F482" s="43"/>
      <c r="G482" s="43"/>
      <c r="H482" s="44"/>
    </row>
    <row r="483" spans="6:8">
      <c r="F483" s="43"/>
      <c r="G483" s="43"/>
      <c r="H483" s="44"/>
    </row>
    <row r="484" spans="6:8">
      <c r="F484" s="43"/>
      <c r="G484" s="43"/>
      <c r="H484" s="44"/>
    </row>
    <row r="485" spans="6:8">
      <c r="F485" s="43"/>
      <c r="G485" s="43"/>
      <c r="H485" s="44"/>
    </row>
    <row r="486" spans="6:8">
      <c r="F486" s="43"/>
      <c r="G486" s="43"/>
      <c r="H486" s="44"/>
    </row>
    <row r="487" spans="6:8">
      <c r="F487" s="43"/>
      <c r="G487" s="43"/>
      <c r="H487" s="44"/>
    </row>
    <row r="488" spans="6:8">
      <c r="F488" s="43"/>
      <c r="G488" s="43"/>
      <c r="H488" s="44"/>
    </row>
    <row r="489" spans="6:8">
      <c r="F489" s="43"/>
      <c r="G489" s="43"/>
      <c r="H489" s="44"/>
    </row>
    <row r="490" spans="6:8">
      <c r="F490" s="43"/>
      <c r="G490" s="43"/>
      <c r="H490" s="44"/>
    </row>
    <row r="491" spans="6:8">
      <c r="F491" s="43"/>
      <c r="G491" s="43"/>
      <c r="H491" s="44"/>
    </row>
    <row r="492" spans="6:8">
      <c r="F492" s="43"/>
      <c r="G492" s="43"/>
      <c r="H492" s="44"/>
    </row>
    <row r="493" spans="6:8">
      <c r="F493" s="43"/>
      <c r="G493" s="43"/>
      <c r="H493" s="44"/>
    </row>
    <row r="494" spans="6:8">
      <c r="F494" s="43"/>
      <c r="G494" s="43"/>
      <c r="H494" s="44"/>
    </row>
    <row r="495" spans="6:8">
      <c r="F495" s="43"/>
      <c r="G495" s="43"/>
      <c r="H495" s="44"/>
    </row>
    <row r="496" spans="6:8">
      <c r="F496" s="43"/>
      <c r="G496" s="43"/>
      <c r="H496" s="44"/>
    </row>
    <row r="497" spans="6:8">
      <c r="F497" s="43"/>
      <c r="G497" s="43"/>
      <c r="H497" s="44"/>
    </row>
    <row r="498" spans="6:8">
      <c r="F498" s="43"/>
      <c r="G498" s="43"/>
      <c r="H498" s="44"/>
    </row>
    <row r="499" spans="6:8">
      <c r="F499" s="43"/>
      <c r="G499" s="43"/>
      <c r="H499" s="44"/>
    </row>
    <row r="500" spans="6:8">
      <c r="F500" s="43"/>
      <c r="G500" s="43"/>
      <c r="H500" s="44"/>
    </row>
    <row r="501" spans="6:8">
      <c r="F501" s="43"/>
      <c r="G501" s="43"/>
      <c r="H501" s="44"/>
    </row>
    <row r="502" spans="6:8">
      <c r="F502" s="43"/>
      <c r="G502" s="43"/>
      <c r="H502" s="44"/>
    </row>
    <row r="503" spans="6:8">
      <c r="F503" s="43"/>
      <c r="G503" s="43"/>
      <c r="H503" s="44"/>
    </row>
    <row r="504" spans="6:8">
      <c r="F504" s="43"/>
      <c r="G504" s="43"/>
      <c r="H504" s="44"/>
    </row>
    <row r="505" spans="6:8">
      <c r="F505" s="55"/>
      <c r="G505" s="55"/>
      <c r="H505" s="56"/>
    </row>
    <row r="506" spans="6:8">
      <c r="F506" s="55"/>
      <c r="G506" s="55"/>
      <c r="H506" s="56"/>
    </row>
    <row r="507" spans="6:8">
      <c r="F507" s="55"/>
      <c r="G507" s="55"/>
      <c r="H507" s="56"/>
    </row>
    <row r="508" spans="6:8">
      <c r="F508" s="55"/>
      <c r="G508" s="55"/>
      <c r="H508" s="56"/>
    </row>
    <row r="509" spans="6:8">
      <c r="F509" s="55"/>
      <c r="G509" s="55"/>
      <c r="H509" s="56"/>
    </row>
    <row r="510" spans="6:8">
      <c r="F510" s="55"/>
      <c r="G510" s="55"/>
      <c r="H510" s="56"/>
    </row>
    <row r="511" spans="6:8">
      <c r="F511" s="55"/>
      <c r="G511" s="55"/>
      <c r="H511" s="56"/>
    </row>
    <row r="512" spans="6:8">
      <c r="F512" s="55"/>
      <c r="G512" s="55"/>
      <c r="H512" s="56"/>
    </row>
    <row r="513" spans="6:8">
      <c r="F513" s="55"/>
      <c r="G513" s="55"/>
      <c r="H513" s="56"/>
    </row>
    <row r="514" spans="6:8">
      <c r="F514" s="55"/>
      <c r="G514" s="55"/>
      <c r="H514" s="56"/>
    </row>
    <row r="515" spans="6:8">
      <c r="F515" s="55"/>
      <c r="G515" s="55"/>
      <c r="H515" s="56"/>
    </row>
    <row r="516" spans="6:8">
      <c r="F516" s="57"/>
      <c r="G516" s="57"/>
      <c r="H516" s="58"/>
    </row>
    <row r="517" ht="14.25" spans="6:8">
      <c r="F517" s="52"/>
      <c r="G517" s="59">
        <f>SUM(G6:G516)</f>
        <v>0</v>
      </c>
      <c r="H517" s="60"/>
    </row>
  </sheetData>
  <mergeCells count="12">
    <mergeCell ref="A1:I1"/>
    <mergeCell ref="F2:I2"/>
    <mergeCell ref="F3:G3"/>
    <mergeCell ref="A22:D22"/>
    <mergeCell ref="A23:D23"/>
    <mergeCell ref="A2:A4"/>
    <mergeCell ref="B2:B4"/>
    <mergeCell ref="C2:C4"/>
    <mergeCell ref="D2:D4"/>
    <mergeCell ref="E2:E4"/>
    <mergeCell ref="H3:H4"/>
    <mergeCell ref="I3:I4"/>
  </mergeCells>
  <printOptions horizontalCentered="1"/>
  <pageMargins left="0.0590277777777778" right="0.0590277777777778" top="0" bottom="0.0388888888888889" header="0.156944444444444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5.扣除未施工项金额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2022-01-12T03:07:43Z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