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各项目文件\01--开元壹号\07-61万达项目\A技术成果类\01--方案\2021-12-18公司内部汇报版资料\20220112发财务及飞飞总\"/>
    </mc:Choice>
  </mc:AlternateContent>
  <bookViews>
    <workbookView xWindow="0" yWindow="0" windowWidth="28125" windowHeight="12450"/>
  </bookViews>
  <sheets>
    <sheet name="总指标" sheetId="2" r:id="rId1"/>
    <sheet name="单栋楼面积统计" sheetId="1" r:id="rId2"/>
    <sheet name="人防面积" sheetId="3" r:id="rId3"/>
    <sheet name="车位数计算" sheetId="4" r:id="rId4"/>
    <sheet name="车库统计" sheetId="5" r:id="rId5"/>
  </sheets>
  <calcPr calcId="152511"/>
</workbook>
</file>

<file path=xl/calcChain.xml><?xml version="1.0" encoding="utf-8"?>
<calcChain xmlns="http://schemas.openxmlformats.org/spreadsheetml/2006/main">
  <c r="I17" i="5" l="1"/>
  <c r="J17" i="5" s="1"/>
  <c r="I16" i="5"/>
  <c r="J16" i="5" s="1"/>
  <c r="K16" i="5" s="1"/>
  <c r="K18" i="5" s="1"/>
  <c r="J14" i="5"/>
  <c r="K13" i="5"/>
  <c r="H4" i="5" s="1"/>
  <c r="I4" i="5" s="1"/>
  <c r="J4" i="5" s="1"/>
  <c r="J13" i="5"/>
  <c r="I8" i="5"/>
  <c r="E8" i="5"/>
  <c r="D6" i="5"/>
  <c r="D5" i="5"/>
  <c r="E4" i="5"/>
  <c r="F4" i="5" s="1"/>
  <c r="D4" i="5"/>
  <c r="I21" i="4"/>
  <c r="G21" i="4"/>
  <c r="I20" i="4"/>
  <c r="G20" i="4"/>
  <c r="I19" i="4"/>
  <c r="G19" i="4"/>
  <c r="I18" i="4"/>
  <c r="G18" i="4"/>
  <c r="I17" i="4"/>
  <c r="G17" i="4"/>
  <c r="I16" i="4"/>
  <c r="J16" i="4" s="1"/>
  <c r="I22" i="4" s="1"/>
  <c r="G16" i="4"/>
  <c r="H16" i="4" s="1"/>
  <c r="G22" i="4" s="1"/>
  <c r="I15" i="4"/>
  <c r="G15" i="4"/>
  <c r="I10" i="4"/>
  <c r="G10" i="4"/>
  <c r="I8" i="4"/>
  <c r="G8" i="4"/>
  <c r="I7" i="4"/>
  <c r="G7" i="4"/>
  <c r="I6" i="4"/>
  <c r="G6" i="4"/>
  <c r="I5" i="4"/>
  <c r="G5" i="4"/>
  <c r="D8" i="3"/>
  <c r="E8" i="3" s="1"/>
  <c r="J29" i="1"/>
  <c r="P28" i="1"/>
  <c r="O27" i="1"/>
  <c r="J26" i="1"/>
  <c r="F24" i="1"/>
  <c r="D24" i="1"/>
  <c r="K22" i="1"/>
  <c r="K21" i="1"/>
  <c r="K20" i="1"/>
  <c r="O26" i="1" s="1"/>
  <c r="K19" i="1"/>
  <c r="E19" i="1"/>
  <c r="K16" i="1"/>
  <c r="E16" i="1"/>
  <c r="K13" i="1"/>
  <c r="E12" i="1"/>
  <c r="K10" i="1"/>
  <c r="E7" i="1"/>
  <c r="Q4" i="1"/>
  <c r="D9" i="3" s="1"/>
  <c r="E9" i="3" s="1"/>
  <c r="L4" i="1"/>
  <c r="D7" i="3" s="1"/>
  <c r="E7" i="3" s="1"/>
  <c r="K4" i="1"/>
  <c r="E4" i="1"/>
  <c r="L36" i="2"/>
  <c r="L35" i="2"/>
  <c r="E30" i="2"/>
  <c r="E28" i="2"/>
  <c r="E27" i="2"/>
  <c r="L25" i="2"/>
  <c r="L24" i="2" s="1"/>
  <c r="E24" i="2"/>
  <c r="L22" i="2"/>
  <c r="E21" i="2"/>
  <c r="E16" i="2"/>
  <c r="E15" i="2"/>
  <c r="L14" i="2"/>
  <c r="E20" i="2" s="1"/>
  <c r="E19" i="2" s="1"/>
  <c r="E14" i="2"/>
  <c r="L13" i="2"/>
  <c r="E10" i="2" s="1"/>
  <c r="E13" i="2"/>
  <c r="L12" i="2"/>
  <c r="P12" i="2" s="1"/>
  <c r="E12" i="2"/>
  <c r="P11" i="2"/>
  <c r="L11" i="2"/>
  <c r="L10" i="2"/>
  <c r="E11" i="2" s="1"/>
  <c r="E9" i="2"/>
  <c r="E8" i="2"/>
  <c r="P7" i="2"/>
  <c r="L7" i="2"/>
  <c r="E7" i="2"/>
  <c r="U6" i="2"/>
  <c r="U17" i="2" s="1"/>
  <c r="U5" i="2"/>
  <c r="L4" i="2"/>
  <c r="L3" i="2"/>
  <c r="E3" i="2"/>
  <c r="F7" i="3" l="1"/>
  <c r="E10" i="3" s="1"/>
  <c r="K10" i="5"/>
  <c r="D4" i="4"/>
  <c r="L9" i="2"/>
  <c r="P10" i="2"/>
  <c r="P14" i="2"/>
  <c r="L37" i="2"/>
  <c r="J28" i="1"/>
  <c r="P29" i="1"/>
  <c r="Q28" i="1" s="1"/>
  <c r="P13" i="2"/>
  <c r="J27" i="1"/>
  <c r="D9" i="4" l="1"/>
  <c r="L8" i="2"/>
  <c r="E18" i="2"/>
  <c r="P9" i="2"/>
  <c r="K26" i="1"/>
  <c r="L26" i="1" s="1"/>
  <c r="G4" i="4"/>
  <c r="I4" i="4"/>
  <c r="P8" i="2" l="1"/>
  <c r="L6" i="2"/>
  <c r="E17" i="2"/>
  <c r="E6" i="2" s="1"/>
  <c r="I9" i="4"/>
  <c r="J5" i="4" s="1"/>
  <c r="I11" i="4" s="1"/>
  <c r="L16" i="2" s="1"/>
  <c r="G9" i="4"/>
  <c r="H5" i="4" s="1"/>
  <c r="G11" i="4" s="1"/>
  <c r="L15" i="2" s="1"/>
  <c r="P16" i="2" l="1"/>
  <c r="E26" i="2"/>
  <c r="E25" i="2" s="1"/>
  <c r="E32" i="2"/>
  <c r="E5" i="2"/>
  <c r="L5" i="2"/>
  <c r="P5" i="2" s="1"/>
  <c r="L17" i="2"/>
  <c r="P6" i="2"/>
  <c r="E23" i="2"/>
  <c r="E22" i="2" s="1"/>
  <c r="P15" i="2"/>
</calcChain>
</file>

<file path=xl/sharedStrings.xml><?xml version="1.0" encoding="utf-8"?>
<sst xmlns="http://schemas.openxmlformats.org/spreadsheetml/2006/main" count="405" uniqueCount="150">
  <si>
    <t>序号</t>
  </si>
  <si>
    <t>61#地块项目总指标</t>
  </si>
  <si>
    <t>数值</t>
  </si>
  <si>
    <t>单位</t>
  </si>
  <si>
    <t>备注</t>
  </si>
  <si>
    <r>
      <rPr>
        <b/>
        <sz val="14"/>
        <color theme="1"/>
        <rFont val="微软雅黑"/>
        <family val="2"/>
        <charset val="134"/>
      </rPr>
      <t>61#地块项目</t>
    </r>
    <r>
      <rPr>
        <b/>
        <sz val="14"/>
        <color rgb="FFFF0000"/>
        <rFont val="微软雅黑"/>
        <family val="2"/>
        <charset val="134"/>
      </rPr>
      <t>商业</t>
    </r>
    <r>
      <rPr>
        <b/>
        <sz val="14"/>
        <color theme="1"/>
        <rFont val="微软雅黑"/>
        <family val="2"/>
        <charset val="134"/>
      </rPr>
      <t>组团</t>
    </r>
  </si>
  <si>
    <t>差值</t>
  </si>
  <si>
    <t>61#地块项目商业组团(报建数据)</t>
  </si>
  <si>
    <t>可建设用地亩数</t>
  </si>
  <si>
    <t>亩</t>
  </si>
  <si>
    <t>可建设用地面积</t>
  </si>
  <si>
    <t>㎡</t>
  </si>
  <si>
    <t>总建筑面积</t>
  </si>
  <si>
    <t>地上总建筑面积</t>
  </si>
  <si>
    <t>其中</t>
  </si>
  <si>
    <t>高层住宅建筑面积</t>
  </si>
  <si>
    <t>购物中心建筑面积</t>
  </si>
  <si>
    <t>社区服务中心建筑面积</t>
  </si>
  <si>
    <t>600-1000</t>
  </si>
  <si>
    <t>可售商业面积</t>
  </si>
  <si>
    <t>社区老年服务站点建筑面积</t>
  </si>
  <si>
    <t>300-750</t>
  </si>
  <si>
    <t>公寓建筑面积</t>
  </si>
  <si>
    <t>物业管理服务用房建筑面积</t>
  </si>
  <si>
    <t>总建筑面积的0.2%</t>
  </si>
  <si>
    <t>社区卫生服务中心建筑面积</t>
  </si>
  <si>
    <t>2000-4000</t>
  </si>
  <si>
    <t>公共卫生间建筑面积</t>
  </si>
  <si>
    <t>30-80</t>
  </si>
  <si>
    <t>菜鸟驿站面积</t>
  </si>
  <si>
    <t>消防控制室建筑面积</t>
  </si>
  <si>
    <t>地下建筑面积</t>
  </si>
  <si>
    <t>垃圾中转站建筑面积</t>
  </si>
  <si>
    <t>机动车停车数</t>
  </si>
  <si>
    <t>辆</t>
  </si>
  <si>
    <t>详见停车分析
（车位计算）</t>
  </si>
  <si>
    <t>非机动车停车数</t>
  </si>
  <si>
    <t>容积率</t>
  </si>
  <si>
    <t>/</t>
  </si>
  <si>
    <t>不高于4.0</t>
  </si>
  <si>
    <t>建筑密度</t>
  </si>
  <si>
    <t>%</t>
  </si>
  <si>
    <t>地下总建筑面积</t>
  </si>
  <si>
    <t>绿地率</t>
  </si>
  <si>
    <t>购物中心、公寓及金街地下建筑面积</t>
  </si>
  <si>
    <t>住宅地下建筑面积</t>
  </si>
  <si>
    <r>
      <rPr>
        <b/>
        <sz val="14"/>
        <color theme="1"/>
        <rFont val="微软雅黑"/>
        <family val="2"/>
        <charset val="134"/>
      </rPr>
      <t>61#地块项目</t>
    </r>
    <r>
      <rPr>
        <b/>
        <sz val="14"/>
        <color rgb="FFFF0000"/>
        <rFont val="微软雅黑"/>
        <family val="2"/>
        <charset val="134"/>
      </rPr>
      <t>住宅</t>
    </r>
    <r>
      <rPr>
        <b/>
        <sz val="14"/>
        <color theme="1"/>
        <rFont val="微软雅黑"/>
        <family val="2"/>
        <charset val="134"/>
      </rPr>
      <t>组团</t>
    </r>
  </si>
  <si>
    <t>购物中心、公寓及金街</t>
  </si>
  <si>
    <t>住宅（其中地上停车75辆）</t>
  </si>
  <si>
    <t>住宅</t>
  </si>
  <si>
    <t>总户数</t>
  </si>
  <si>
    <t>户</t>
  </si>
  <si>
    <t>总人数</t>
  </si>
  <si>
    <t>人</t>
  </si>
  <si>
    <t>3.2人/户</t>
  </si>
  <si>
    <t>机动车停车数（其中地上停车75辆）</t>
  </si>
  <si>
    <t>万达广场</t>
  </si>
  <si>
    <t>公寓楼</t>
  </si>
  <si>
    <t>金街</t>
  </si>
  <si>
    <t>楼层</t>
  </si>
  <si>
    <t>功能</t>
  </si>
  <si>
    <t>面积</t>
  </si>
  <si>
    <t>单层合计面积</t>
  </si>
  <si>
    <t>合计</t>
  </si>
  <si>
    <t>一层</t>
  </si>
  <si>
    <t>主力店</t>
  </si>
  <si>
    <t>公寓核心筒及门厅</t>
  </si>
  <si>
    <t>商业</t>
  </si>
  <si>
    <t>室内步行街商业</t>
  </si>
  <si>
    <t>菜鸟驿站</t>
  </si>
  <si>
    <t>二层</t>
  </si>
  <si>
    <t>室内步行街（公共区）</t>
  </si>
  <si>
    <t>三层</t>
  </si>
  <si>
    <t>儿童教育</t>
  </si>
  <si>
    <t>公共卫生间</t>
  </si>
  <si>
    <t>四层</t>
  </si>
  <si>
    <t>儿童娱乐</t>
  </si>
  <si>
    <t>物业管理服务用房</t>
  </si>
  <si>
    <t>次主力店</t>
  </si>
  <si>
    <t>社区服务站门厅</t>
  </si>
  <si>
    <t>公寓核心筒</t>
  </si>
  <si>
    <t>社区卫生服务中心</t>
  </si>
  <si>
    <t>大玩家（电玩）</t>
  </si>
  <si>
    <t>影院</t>
  </si>
  <si>
    <t>五层</t>
  </si>
  <si>
    <t>影院夹层</t>
  </si>
  <si>
    <t>5层</t>
  </si>
  <si>
    <t>商管用房</t>
  </si>
  <si>
    <t>公寓</t>
  </si>
  <si>
    <t>6层-22层</t>
  </si>
  <si>
    <t>地下室面积</t>
  </si>
  <si>
    <t>屋顶</t>
  </si>
  <si>
    <t>楼电梯及设备用房</t>
  </si>
  <si>
    <t>地下楼层</t>
  </si>
  <si>
    <t>地下一层</t>
  </si>
  <si>
    <t>车库面积：</t>
  </si>
  <si>
    <t>面积合计</t>
  </si>
  <si>
    <t>功能合并</t>
  </si>
  <si>
    <t>超市面积：</t>
  </si>
  <si>
    <t>非机动车库，
共停车1450辆</t>
  </si>
  <si>
    <t>地上</t>
  </si>
  <si>
    <t>公寓面积</t>
  </si>
  <si>
    <t>地下二层</t>
  </si>
  <si>
    <t>可售商业</t>
  </si>
  <si>
    <t>公寓可售商业</t>
  </si>
  <si>
    <t>地下</t>
  </si>
  <si>
    <t>地下室</t>
  </si>
  <si>
    <t>金街可售商业</t>
  </si>
  <si>
    <t>61#地块应建人防面积</t>
  </si>
  <si>
    <t>建筑类别</t>
  </si>
  <si>
    <t>基底面积（㎡）</t>
  </si>
  <si>
    <t>配建人防面积（㎡）</t>
  </si>
  <si>
    <t>已建</t>
  </si>
  <si>
    <t>地面首层建筑面积修建</t>
  </si>
  <si>
    <t>建筑面积（㎡）</t>
  </si>
  <si>
    <t>新建</t>
  </si>
  <si>
    <t>不低于地面总建筑面积8%修建</t>
  </si>
  <si>
    <t>应建人防面积合计：</t>
  </si>
  <si>
    <t>车位计算（按洛阳技术管理规定计算）</t>
  </si>
  <si>
    <t>性质</t>
  </si>
  <si>
    <t>子项</t>
  </si>
  <si>
    <t>面积（㎡）</t>
  </si>
  <si>
    <r>
      <rPr>
        <sz val="12"/>
        <color rgb="FF000000"/>
        <rFont val="黑体"/>
        <family val="3"/>
        <charset val="134"/>
      </rPr>
      <t xml:space="preserve">机动车指标
</t>
    </r>
    <r>
      <rPr>
        <sz val="8"/>
        <color rgb="FF000000"/>
        <rFont val="黑体"/>
        <family val="3"/>
        <charset val="134"/>
      </rPr>
      <t>(辆/100平方米)</t>
    </r>
  </si>
  <si>
    <r>
      <rPr>
        <sz val="12"/>
        <color rgb="FF000000"/>
        <rFont val="黑体"/>
        <family val="3"/>
        <charset val="134"/>
      </rPr>
      <t xml:space="preserve">非机动车指标
</t>
    </r>
    <r>
      <rPr>
        <sz val="8"/>
        <color rgb="FF000000"/>
        <rFont val="黑体"/>
        <family val="3"/>
        <charset val="134"/>
      </rPr>
      <t>(辆/100平方米)</t>
    </r>
  </si>
  <si>
    <t>机动车位（辆）</t>
  </si>
  <si>
    <t>非机动车位（辆）</t>
  </si>
  <si>
    <t>餐饮</t>
  </si>
  <si>
    <t>娱乐</t>
  </si>
  <si>
    <t>商场</t>
  </si>
  <si>
    <t>大型超市</t>
  </si>
  <si>
    <t>文体</t>
  </si>
  <si>
    <t>电影院</t>
  </si>
  <si>
    <t>总计</t>
  </si>
  <si>
    <t>报规车位计算（按洛阳技术管理规定计算）</t>
  </si>
  <si>
    <t>（机械+普通车库）车位统计</t>
  </si>
  <si>
    <t>车位种类</t>
  </si>
  <si>
    <t>数量</t>
  </si>
  <si>
    <t>车位合计</t>
  </si>
  <si>
    <t>机械车位</t>
  </si>
  <si>
    <t>普通车位</t>
  </si>
  <si>
    <t>子母车位的(子车位)</t>
  </si>
  <si>
    <t>微型车位</t>
  </si>
  <si>
    <t>单车指标</t>
  </si>
  <si>
    <t>机械形式</t>
  </si>
  <si>
    <t>基数</t>
  </si>
  <si>
    <t>车位数</t>
  </si>
  <si>
    <t>3变5</t>
  </si>
  <si>
    <t>2变3</t>
  </si>
  <si>
    <t>机械车位拆除后，得普通车位数</t>
  </si>
  <si>
    <t>（负一层+负二层都设置普通车位）负1F+负2F合计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</si>
</sst>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0.00_ "/>
    <numFmt numFmtId="178" formatCode="0_ "/>
    <numFmt numFmtId="180" formatCode="0.00_);[Red]\(0.00\)"/>
  </numFmts>
  <fonts count="38">
    <font>
      <sz val="11"/>
      <color indexed="8"/>
      <name val="宋体"/>
      <charset val="134"/>
      <scheme val="minor"/>
    </font>
    <font>
      <sz val="12"/>
      <name val="宋体"/>
      <family val="3"/>
      <charset val="134"/>
    </font>
    <font>
      <b/>
      <sz val="12"/>
      <name val="黑体"/>
      <family val="3"/>
      <charset val="134"/>
    </font>
    <font>
      <sz val="12"/>
      <name val="黑体"/>
      <family val="3"/>
      <charset val="134"/>
    </font>
    <font>
      <b/>
      <sz val="12"/>
      <color rgb="FFFF0000"/>
      <name val="黑体"/>
      <family val="3"/>
      <charset val="134"/>
    </font>
    <font>
      <sz val="12"/>
      <color rgb="FFFFFFFF"/>
      <name val="黑体"/>
      <family val="3"/>
      <charset val="134"/>
    </font>
    <font>
      <sz val="12"/>
      <color rgb="FF000000"/>
      <name val="黑体"/>
      <family val="3"/>
      <charset val="134"/>
    </font>
    <font>
      <sz val="12"/>
      <color rgb="FFFF0000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微软雅黑"/>
      <family val="2"/>
      <charset val="134"/>
    </font>
    <font>
      <sz val="11"/>
      <color theme="1"/>
      <name val="黑体"/>
      <family val="3"/>
      <charset val="134"/>
    </font>
    <font>
      <sz val="13"/>
      <color theme="1"/>
      <name val="黑体"/>
      <family val="3"/>
      <charset val="134"/>
    </font>
    <font>
      <sz val="13"/>
      <color rgb="FF000000"/>
      <name val="黑体"/>
      <family val="3"/>
      <charset val="134"/>
    </font>
    <font>
      <sz val="11"/>
      <color rgb="FF000000"/>
      <name val="黑体"/>
      <family val="3"/>
      <charset val="134"/>
    </font>
    <font>
      <b/>
      <sz val="12"/>
      <name val="宋体"/>
      <family val="3"/>
      <charset val="134"/>
    </font>
    <font>
      <b/>
      <sz val="12"/>
      <color rgb="FF000000"/>
      <name val="宋体"/>
      <family val="3"/>
      <charset val="134"/>
      <scheme val="minor"/>
    </font>
    <font>
      <b/>
      <sz val="12"/>
      <name val="SimSun"/>
      <charset val="134"/>
    </font>
    <font>
      <b/>
      <sz val="15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SimSun"/>
      <charset val="134"/>
    </font>
    <font>
      <sz val="12"/>
      <color rgb="FF000000"/>
      <name val="SimSun"/>
      <charset val="134"/>
    </font>
    <font>
      <b/>
      <sz val="14"/>
      <name val="宋体"/>
      <family val="3"/>
      <charset val="134"/>
    </font>
    <font>
      <sz val="10"/>
      <name val="微软雅黑"/>
      <family val="2"/>
      <charset val="134"/>
    </font>
    <font>
      <b/>
      <sz val="15"/>
      <name val="微软雅黑"/>
      <family val="2"/>
      <charset val="134"/>
    </font>
    <font>
      <sz val="11"/>
      <name val="宋体"/>
      <family val="3"/>
      <charset val="134"/>
    </font>
    <font>
      <b/>
      <sz val="15"/>
      <color rgb="FF000000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3"/>
      <name val="宋体"/>
      <family val="3"/>
      <charset val="134"/>
    </font>
    <font>
      <b/>
      <sz val="14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2"/>
      <color theme="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sz val="8"/>
      <color rgb="FF000000"/>
      <name val="黑体"/>
      <family val="3"/>
      <charset val="134"/>
    </font>
    <font>
      <b/>
      <sz val="14"/>
      <color rgb="FFFF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844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rgb="FFE399FE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BD78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BCB0D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16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484B1"/>
        <bgColor indexed="64"/>
      </patternFill>
    </fill>
    <fill>
      <patternFill patternType="solid">
        <fgColor rgb="FFFA7C7C"/>
        <bgColor indexed="64"/>
      </patternFill>
    </fill>
    <fill>
      <patternFill patternType="solid">
        <fgColor rgb="FFC5DEB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5B4FB"/>
        <bgColor indexed="64"/>
      </patternFill>
    </fill>
    <fill>
      <patternFill patternType="solid">
        <fgColor rgb="FFC6A2FD"/>
        <bgColor indexed="64"/>
      </patternFill>
    </fill>
    <fill>
      <patternFill patternType="solid">
        <fgColor rgb="FF92FA7A"/>
        <bgColor indexed="64"/>
      </patternFill>
    </fill>
    <fill>
      <patternFill patternType="solid">
        <fgColor rgb="FF83E1A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87C120"/>
        <bgColor indexed="64"/>
      </patternFill>
    </fill>
    <fill>
      <patternFill patternType="solid">
        <fgColor rgb="FF85D4E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FEE4FF"/>
        <bgColor indexed="64"/>
      </patternFill>
    </fill>
    <fill>
      <patternFill patternType="solid">
        <fgColor rgb="FFA9CD90"/>
        <bgColor indexed="64"/>
      </patternFill>
    </fill>
    <fill>
      <patternFill patternType="solid">
        <fgColor rgb="FF7B8AF9"/>
        <bgColor indexed="64"/>
      </patternFill>
    </fill>
    <fill>
      <patternFill patternType="solid">
        <fgColor rgb="FFFC6239"/>
        <bgColor indexed="64"/>
      </patternFill>
    </fill>
    <fill>
      <patternFill patternType="solid">
        <fgColor rgb="FFFDB3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B8AF9"/>
      </left>
      <right style="thin">
        <color rgb="FF7B8AF9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7B8AF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FFFF00"/>
      </left>
      <right style="thin">
        <color rgb="FFFFFF00"/>
      </right>
      <top style="medium">
        <color rgb="FF000000"/>
      </top>
      <bottom style="thin">
        <color rgb="FF000000"/>
      </bottom>
      <diagonal/>
    </border>
    <border>
      <left style="thin">
        <color rgb="FFFFFF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FFFF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4B183"/>
      </top>
      <bottom style="thin">
        <color rgb="FFF4B183"/>
      </bottom>
      <diagonal/>
    </border>
    <border>
      <left style="thin">
        <color rgb="FF000000"/>
      </left>
      <right style="thin">
        <color rgb="FF000000"/>
      </right>
      <top style="thin">
        <color rgb="FFF4B183"/>
      </top>
      <bottom style="thin">
        <color rgb="FF000000"/>
      </bottom>
      <diagonal/>
    </border>
    <border>
      <left style="thin">
        <color rgb="FFA9CD9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7B8AF9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2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7" borderId="7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3" fillId="8" borderId="40" xfId="0" applyFont="1" applyFill="1" applyBorder="1" applyAlignment="1">
      <alignment horizontal="center" vertical="center"/>
    </xf>
    <xf numFmtId="178" fontId="3" fillId="8" borderId="41" xfId="0" applyNumberFormat="1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178" fontId="6" fillId="0" borderId="12" xfId="0" applyNumberFormat="1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 vertical="center" wrapText="1"/>
    </xf>
    <xf numFmtId="178" fontId="6" fillId="13" borderId="12" xfId="0" applyNumberFormat="1" applyFont="1" applyFill="1" applyBorder="1" applyAlignment="1">
      <alignment horizontal="center" vertical="center" wrapText="1"/>
    </xf>
    <xf numFmtId="178" fontId="6" fillId="0" borderId="5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/>
    <xf numFmtId="0" fontId="11" fillId="0" borderId="0" xfId="0" applyFont="1" applyFill="1" applyAlignment="1"/>
    <xf numFmtId="0" fontId="8" fillId="0" borderId="0" xfId="0" applyFont="1" applyFill="1" applyAlignment="1"/>
    <xf numFmtId="0" fontId="6" fillId="11" borderId="7" xfId="0" applyFont="1" applyFill="1" applyBorder="1" applyAlignment="1">
      <alignment horizontal="center" vertical="center" wrapText="1"/>
    </xf>
    <xf numFmtId="0" fontId="6" fillId="11" borderId="42" xfId="0" applyFont="1" applyFill="1" applyBorder="1" applyAlignment="1">
      <alignment horizontal="center" vertical="center" wrapText="1"/>
    </xf>
    <xf numFmtId="0" fontId="13" fillId="11" borderId="17" xfId="0" applyFont="1" applyFill="1" applyBorder="1" applyAlignment="1">
      <alignment horizontal="center" vertical="center" wrapText="1"/>
    </xf>
    <xf numFmtId="0" fontId="13" fillId="11" borderId="21" xfId="0" applyFont="1" applyFill="1" applyBorder="1" applyAlignment="1">
      <alignment horizontal="center" vertical="center" wrapText="1"/>
    </xf>
    <xf numFmtId="0" fontId="13" fillId="11" borderId="44" xfId="0" applyFont="1" applyFill="1" applyBorder="1" applyAlignment="1">
      <alignment horizontal="center" vertical="center" wrapText="1"/>
    </xf>
    <xf numFmtId="0" fontId="6" fillId="13" borderId="7" xfId="0" applyFont="1" applyFill="1" applyBorder="1" applyAlignment="1">
      <alignment horizontal="center" vertical="center" wrapText="1" readingOrder="1"/>
    </xf>
    <xf numFmtId="0" fontId="6" fillId="13" borderId="42" xfId="0" applyFont="1" applyFill="1" applyBorder="1" applyAlignment="1">
      <alignment horizontal="center" vertical="center" wrapText="1" readingOrder="1"/>
    </xf>
    <xf numFmtId="0" fontId="13" fillId="13" borderId="12" xfId="0" applyFont="1" applyFill="1" applyBorder="1" applyAlignment="1">
      <alignment horizontal="center" vertical="center" wrapText="1" readingOrder="1"/>
    </xf>
    <xf numFmtId="0" fontId="13" fillId="13" borderId="12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1" fillId="0" borderId="0" xfId="0" applyNumberFormat="1" applyFont="1" applyAlignment="1">
      <alignment horizontal="center" vertical="center"/>
    </xf>
    <xf numFmtId="0" fontId="14" fillId="16" borderId="62" xfId="0" applyNumberFormat="1" applyFont="1" applyFill="1" applyBorder="1" applyAlignment="1">
      <alignment horizontal="center" vertical="center"/>
    </xf>
    <xf numFmtId="0" fontId="16" fillId="16" borderId="63" xfId="0" applyNumberFormat="1" applyFont="1" applyFill="1" applyBorder="1" applyAlignment="1">
      <alignment horizontal="center" vertical="center"/>
    </xf>
    <xf numFmtId="0" fontId="14" fillId="16" borderId="64" xfId="0" applyNumberFormat="1" applyFont="1" applyFill="1" applyBorder="1" applyAlignment="1">
      <alignment horizontal="center" vertical="center"/>
    </xf>
    <xf numFmtId="0" fontId="15" fillId="17" borderId="62" xfId="0" applyFont="1" applyFill="1" applyBorder="1" applyAlignment="1">
      <alignment horizontal="center" vertical="center"/>
    </xf>
    <xf numFmtId="0" fontId="1" fillId="18" borderId="63" xfId="0" applyNumberFormat="1" applyFont="1" applyFill="1" applyBorder="1" applyAlignment="1">
      <alignment horizontal="center" vertical="center"/>
    </xf>
    <xf numFmtId="0" fontId="1" fillId="19" borderId="63" xfId="0" applyNumberFormat="1" applyFont="1" applyFill="1" applyBorder="1" applyAlignment="1">
      <alignment horizontal="center" vertical="center"/>
    </xf>
    <xf numFmtId="0" fontId="1" fillId="21" borderId="63" xfId="0" applyNumberFormat="1" applyFont="1" applyFill="1" applyBorder="1" applyAlignment="1">
      <alignment horizontal="center" vertical="center"/>
    </xf>
    <xf numFmtId="0" fontId="1" fillId="22" borderId="63" xfId="0" applyNumberFormat="1" applyFont="1" applyFill="1" applyBorder="1" applyAlignment="1">
      <alignment horizontal="center" vertical="center"/>
    </xf>
    <xf numFmtId="0" fontId="19" fillId="17" borderId="63" xfId="0" applyNumberFormat="1" applyFont="1" applyFill="1" applyBorder="1" applyAlignment="1">
      <alignment horizontal="center" vertical="center"/>
    </xf>
    <xf numFmtId="0" fontId="1" fillId="17" borderId="63" xfId="0" applyNumberFormat="1" applyFont="1" applyFill="1" applyBorder="1" applyAlignment="1">
      <alignment horizontal="center" vertical="center"/>
    </xf>
    <xf numFmtId="0" fontId="20" fillId="24" borderId="62" xfId="0" applyFont="1" applyFill="1" applyBorder="1" applyAlignment="1">
      <alignment horizontal="center" vertical="center"/>
    </xf>
    <xf numFmtId="0" fontId="1" fillId="17" borderId="66" xfId="0" applyNumberFormat="1" applyFont="1" applyFill="1" applyBorder="1" applyAlignment="1">
      <alignment horizontal="center" vertical="center"/>
    </xf>
    <xf numFmtId="0" fontId="18" fillId="26" borderId="65" xfId="0" applyFont="1" applyFill="1" applyBorder="1" applyAlignment="1">
      <alignment horizontal="center" vertical="center"/>
    </xf>
    <xf numFmtId="0" fontId="16" fillId="25" borderId="62" xfId="0" applyNumberFormat="1" applyFont="1" applyFill="1" applyBorder="1" applyAlignment="1">
      <alignment horizontal="center" vertical="center"/>
    </xf>
    <xf numFmtId="0" fontId="16" fillId="25" borderId="63" xfId="0" applyNumberFormat="1" applyFont="1" applyFill="1" applyBorder="1" applyAlignment="1">
      <alignment horizontal="center" vertical="center"/>
    </xf>
    <xf numFmtId="0" fontId="16" fillId="25" borderId="64" xfId="0" applyNumberFormat="1" applyFont="1" applyFill="1" applyBorder="1" applyAlignment="1">
      <alignment horizontal="center" vertical="center"/>
    </xf>
    <xf numFmtId="0" fontId="1" fillId="27" borderId="63" xfId="0" applyNumberFormat="1" applyFont="1" applyFill="1" applyBorder="1" applyAlignment="1">
      <alignment horizontal="center" vertical="center" wrapText="1"/>
    </xf>
    <xf numFmtId="0" fontId="1" fillId="27" borderId="63" xfId="0" applyNumberFormat="1" applyFont="1" applyFill="1" applyBorder="1" applyAlignment="1">
      <alignment horizontal="center" vertical="center"/>
    </xf>
    <xf numFmtId="0" fontId="1" fillId="3" borderId="62" xfId="0" applyNumberFormat="1" applyFont="1" applyFill="1" applyBorder="1" applyAlignment="1">
      <alignment horizontal="center" vertical="center"/>
    </xf>
    <xf numFmtId="0" fontId="19" fillId="29" borderId="65" xfId="0" applyNumberFormat="1" applyFont="1" applyFill="1" applyBorder="1" applyAlignment="1">
      <alignment horizontal="center" vertical="center"/>
    </xf>
    <xf numFmtId="0" fontId="19" fillId="29" borderId="66" xfId="0" applyNumberFormat="1" applyFont="1" applyFill="1" applyBorder="1" applyAlignment="1">
      <alignment horizontal="center" vertical="center"/>
    </xf>
    <xf numFmtId="0" fontId="1" fillId="30" borderId="65" xfId="0" applyNumberFormat="1" applyFont="1" applyFill="1" applyBorder="1" applyAlignment="1">
      <alignment horizontal="center" vertical="center"/>
    </xf>
    <xf numFmtId="0" fontId="24" fillId="0" borderId="0" xfId="0" applyNumberFormat="1" applyFont="1" applyAlignment="1">
      <alignment horizontal="center" vertical="center"/>
    </xf>
    <xf numFmtId="0" fontId="15" fillId="17" borderId="63" xfId="0" applyFont="1" applyFill="1" applyBorder="1" applyAlignment="1">
      <alignment horizontal="center" vertical="center"/>
    </xf>
    <xf numFmtId="0" fontId="15" fillId="17" borderId="70" xfId="0" applyFont="1" applyFill="1" applyBorder="1" applyAlignment="1">
      <alignment horizontal="center" vertical="center"/>
    </xf>
    <xf numFmtId="0" fontId="14" fillId="31" borderId="62" xfId="0" applyNumberFormat="1" applyFont="1" applyFill="1" applyBorder="1" applyAlignment="1">
      <alignment horizontal="center" vertical="center"/>
    </xf>
    <xf numFmtId="0" fontId="16" fillId="31" borderId="71" xfId="0" applyNumberFormat="1" applyFont="1" applyFill="1" applyBorder="1" applyAlignment="1">
      <alignment horizontal="center" vertical="center"/>
    </xf>
    <xf numFmtId="0" fontId="14" fillId="31" borderId="63" xfId="0" applyNumberFormat="1" applyFont="1" applyFill="1" applyBorder="1" applyAlignment="1">
      <alignment horizontal="center" vertical="center"/>
    </xf>
    <xf numFmtId="0" fontId="18" fillId="18" borderId="63" xfId="0" applyFont="1" applyFill="1" applyBorder="1" applyAlignment="1">
      <alignment horizontal="center" vertical="center"/>
    </xf>
    <xf numFmtId="0" fontId="1" fillId="0" borderId="62" xfId="0" applyNumberFormat="1" applyFont="1" applyBorder="1" applyAlignment="1">
      <alignment horizontal="center" vertical="center"/>
    </xf>
    <xf numFmtId="0" fontId="1" fillId="0" borderId="74" xfId="0" applyNumberFormat="1" applyFont="1" applyBorder="1" applyAlignment="1">
      <alignment horizontal="center" vertical="center"/>
    </xf>
    <xf numFmtId="0" fontId="1" fillId="0" borderId="63" xfId="0" applyNumberFormat="1" applyFont="1" applyBorder="1" applyAlignment="1">
      <alignment horizontal="center" vertical="center"/>
    </xf>
    <xf numFmtId="0" fontId="19" fillId="0" borderId="74" xfId="0" applyNumberFormat="1" applyFont="1" applyBorder="1" applyAlignment="1">
      <alignment horizontal="center" vertical="center"/>
    </xf>
    <xf numFmtId="0" fontId="20" fillId="18" borderId="63" xfId="0" applyFont="1" applyFill="1" applyBorder="1" applyAlignment="1">
      <alignment horizontal="center" vertical="center"/>
    </xf>
    <xf numFmtId="0" fontId="1" fillId="0" borderId="65" xfId="0" applyNumberFormat="1" applyFont="1" applyBorder="1" applyAlignment="1">
      <alignment horizontal="center" vertical="center"/>
    </xf>
    <xf numFmtId="0" fontId="19" fillId="0" borderId="68" xfId="0" applyNumberFormat="1" applyFont="1" applyBorder="1" applyAlignment="1">
      <alignment horizontal="center" vertical="center"/>
    </xf>
    <xf numFmtId="0" fontId="1" fillId="0" borderId="66" xfId="0" applyNumberFormat="1" applyFont="1" applyBorder="1" applyAlignment="1">
      <alignment horizontal="center" vertical="center"/>
    </xf>
    <xf numFmtId="177" fontId="18" fillId="18" borderId="63" xfId="0" applyNumberFormat="1" applyFont="1" applyFill="1" applyBorder="1" applyAlignment="1">
      <alignment horizontal="center" vertical="center"/>
    </xf>
    <xf numFmtId="0" fontId="18" fillId="20" borderId="63" xfId="0" applyFont="1" applyFill="1" applyBorder="1" applyAlignment="1">
      <alignment horizontal="center" vertical="center"/>
    </xf>
    <xf numFmtId="177" fontId="18" fillId="20" borderId="63" xfId="0" applyNumberFormat="1" applyFont="1" applyFill="1" applyBorder="1" applyAlignment="1">
      <alignment horizontal="center" vertical="center"/>
    </xf>
    <xf numFmtId="0" fontId="18" fillId="11" borderId="63" xfId="0" applyFont="1" applyFill="1" applyBorder="1" applyAlignment="1">
      <alignment horizontal="center" vertical="center"/>
    </xf>
    <xf numFmtId="177" fontId="18" fillId="11" borderId="63" xfId="0" applyNumberFormat="1" applyFont="1" applyFill="1" applyBorder="1" applyAlignment="1">
      <alignment horizontal="center" vertical="center"/>
    </xf>
    <xf numFmtId="0" fontId="18" fillId="23" borderId="63" xfId="0" applyFont="1" applyFill="1" applyBorder="1" applyAlignment="1">
      <alignment horizontal="center" vertical="center"/>
    </xf>
    <xf numFmtId="0" fontId="20" fillId="23" borderId="63" xfId="0" applyFont="1" applyFill="1" applyBorder="1" applyAlignment="1">
      <alignment horizontal="center" vertical="center"/>
    </xf>
    <xf numFmtId="177" fontId="18" fillId="23" borderId="63" xfId="0" applyNumberFormat="1" applyFont="1" applyFill="1" applyBorder="1" applyAlignment="1">
      <alignment horizontal="center" vertical="center"/>
    </xf>
    <xf numFmtId="0" fontId="20" fillId="24" borderId="63" xfId="0" applyFont="1" applyFill="1" applyBorder="1" applyAlignment="1">
      <alignment horizontal="center" vertical="center"/>
    </xf>
    <xf numFmtId="0" fontId="18" fillId="24" borderId="63" xfId="0" applyFont="1" applyFill="1" applyBorder="1" applyAlignment="1">
      <alignment horizontal="center" vertical="center"/>
    </xf>
    <xf numFmtId="0" fontId="18" fillId="24" borderId="72" xfId="0" applyFont="1" applyFill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0" fontId="20" fillId="26" borderId="66" xfId="0" applyFont="1" applyFill="1" applyBorder="1" applyAlignment="1">
      <alignment horizontal="center" vertical="center"/>
    </xf>
    <xf numFmtId="0" fontId="18" fillId="26" borderId="66" xfId="0" applyFont="1" applyFill="1" applyBorder="1" applyAlignment="1">
      <alignment horizontal="center" vertical="center"/>
    </xf>
    <xf numFmtId="0" fontId="18" fillId="26" borderId="75" xfId="0" applyFont="1" applyFill="1" applyBorder="1" applyAlignment="1">
      <alignment horizontal="center" vertical="center"/>
    </xf>
    <xf numFmtId="0" fontId="14" fillId="3" borderId="63" xfId="0" applyNumberFormat="1" applyFont="1" applyFill="1" applyBorder="1" applyAlignment="1">
      <alignment horizontal="center" vertical="center"/>
    </xf>
    <xf numFmtId="0" fontId="14" fillId="3" borderId="64" xfId="0" applyNumberFormat="1" applyFont="1" applyFill="1" applyBorder="1" applyAlignment="1">
      <alignment horizontal="center" vertical="center"/>
    </xf>
    <xf numFmtId="0" fontId="26" fillId="3" borderId="11" xfId="0" applyNumberFormat="1" applyFont="1" applyFill="1" applyBorder="1" applyAlignment="1">
      <alignment horizontal="center" vertical="center"/>
    </xf>
    <xf numFmtId="0" fontId="1" fillId="26" borderId="63" xfId="0" applyNumberFormat="1" applyFont="1" applyFill="1" applyBorder="1" applyAlignment="1">
      <alignment horizontal="center" vertical="center"/>
    </xf>
    <xf numFmtId="0" fontId="24" fillId="0" borderId="11" xfId="0" applyNumberFormat="1" applyFont="1" applyBorder="1" applyAlignment="1">
      <alignment horizontal="center" vertical="center"/>
    </xf>
    <xf numFmtId="0" fontId="24" fillId="0" borderId="12" xfId="0" applyNumberFormat="1" applyFont="1" applyBorder="1" applyAlignment="1">
      <alignment horizontal="center" vertical="center"/>
    </xf>
    <xf numFmtId="0" fontId="1" fillId="30" borderId="66" xfId="0" applyNumberFormat="1" applyFont="1" applyFill="1" applyBorder="1" applyAlignment="1">
      <alignment horizontal="center" vertical="center"/>
    </xf>
    <xf numFmtId="0" fontId="24" fillId="0" borderId="21" xfId="0" applyNumberFormat="1" applyFont="1" applyBorder="1" applyAlignment="1">
      <alignment horizontal="center" vertical="center"/>
    </xf>
    <xf numFmtId="0" fontId="14" fillId="31" borderId="64" xfId="0" applyNumberFormat="1" applyFont="1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8" fillId="32" borderId="6" xfId="0" applyFont="1" applyFill="1" applyBorder="1" applyAlignment="1">
      <alignment horizontal="center" vertical="center"/>
    </xf>
    <xf numFmtId="0" fontId="29" fillId="32" borderId="7" xfId="0" applyFont="1" applyFill="1" applyBorder="1" applyAlignment="1">
      <alignment horizontal="center" vertical="center"/>
    </xf>
    <xf numFmtId="0" fontId="28" fillId="32" borderId="4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177" fontId="30" fillId="0" borderId="12" xfId="0" applyNumberFormat="1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30" fillId="33" borderId="12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0" fillId="13" borderId="12" xfId="0" applyFont="1" applyFill="1" applyBorder="1" applyAlignment="1">
      <alignment horizontal="center" vertical="center"/>
    </xf>
    <xf numFmtId="178" fontId="30" fillId="0" borderId="12" xfId="0" applyNumberFormat="1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center" vertical="center"/>
    </xf>
    <xf numFmtId="178" fontId="30" fillId="34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80" fontId="30" fillId="0" borderId="12" xfId="0" applyNumberFormat="1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1" fillId="35" borderId="87" xfId="0" applyFont="1" applyFill="1" applyBorder="1" applyAlignment="1">
      <alignment horizontal="center" vertical="center"/>
    </xf>
    <xf numFmtId="0" fontId="1" fillId="35" borderId="88" xfId="0" applyFont="1" applyFill="1" applyBorder="1" applyAlignment="1">
      <alignment horizontal="center" vertical="center"/>
    </xf>
    <xf numFmtId="0" fontId="30" fillId="36" borderId="12" xfId="0" applyFont="1" applyFill="1" applyBorder="1" applyAlignment="1">
      <alignment horizontal="center" vertical="center"/>
    </xf>
    <xf numFmtId="0" fontId="32" fillId="35" borderId="88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178" fontId="1" fillId="35" borderId="88" xfId="0" applyNumberFormat="1" applyFont="1" applyFill="1" applyBorder="1" applyAlignment="1">
      <alignment horizontal="center" vertical="center"/>
    </xf>
    <xf numFmtId="0" fontId="1" fillId="35" borderId="89" xfId="0" applyFont="1" applyFill="1" applyBorder="1" applyAlignment="1">
      <alignment horizontal="center" vertical="center"/>
    </xf>
    <xf numFmtId="0" fontId="28" fillId="37" borderId="6" xfId="0" applyFont="1" applyFill="1" applyBorder="1" applyAlignment="1">
      <alignment horizontal="center" vertical="center"/>
    </xf>
    <xf numFmtId="0" fontId="28" fillId="37" borderId="7" xfId="0" applyFont="1" applyFill="1" applyBorder="1" applyAlignment="1">
      <alignment horizontal="center" vertical="center"/>
    </xf>
    <xf numFmtId="0" fontId="28" fillId="37" borderId="42" xfId="0" applyFont="1" applyFill="1" applyBorder="1" applyAlignment="1">
      <alignment horizontal="center" vertical="center"/>
    </xf>
    <xf numFmtId="0" fontId="9" fillId="37" borderId="11" xfId="0" applyFont="1" applyFill="1" applyBorder="1" applyAlignment="1">
      <alignment horizontal="center" vertical="center"/>
    </xf>
    <xf numFmtId="0" fontId="9" fillId="37" borderId="12" xfId="0" applyFont="1" applyFill="1" applyBorder="1" applyAlignment="1">
      <alignment horizontal="center" vertical="center"/>
    </xf>
    <xf numFmtId="177" fontId="9" fillId="37" borderId="12" xfId="0" applyNumberFormat="1" applyFont="1" applyFill="1" applyBorder="1" applyAlignment="1">
      <alignment horizontal="center" vertical="center"/>
    </xf>
    <xf numFmtId="0" fontId="30" fillId="37" borderId="49" xfId="0" applyFont="1" applyFill="1" applyBorder="1" applyAlignment="1">
      <alignment horizontal="center" vertical="center"/>
    </xf>
    <xf numFmtId="0" fontId="33" fillId="37" borderId="12" xfId="0" applyFont="1" applyFill="1" applyBorder="1" applyAlignment="1">
      <alignment horizontal="center" vertical="center"/>
    </xf>
    <xf numFmtId="0" fontId="30" fillId="37" borderId="12" xfId="0" applyFont="1" applyFill="1" applyBorder="1" applyAlignment="1">
      <alignment horizontal="center" vertical="center"/>
    </xf>
    <xf numFmtId="180" fontId="9" fillId="37" borderId="12" xfId="0" applyNumberFormat="1" applyFont="1" applyFill="1" applyBorder="1" applyAlignment="1">
      <alignment horizontal="center" vertical="center"/>
    </xf>
    <xf numFmtId="0" fontId="1" fillId="37" borderId="49" xfId="0" applyFont="1" applyFill="1" applyBorder="1" applyAlignment="1">
      <alignment horizontal="center" vertical="center"/>
    </xf>
    <xf numFmtId="0" fontId="9" fillId="37" borderId="17" xfId="0" applyFont="1" applyFill="1" applyBorder="1" applyAlignment="1">
      <alignment horizontal="center" vertical="center"/>
    </xf>
    <xf numFmtId="0" fontId="9" fillId="37" borderId="21" xfId="0" applyFont="1" applyFill="1" applyBorder="1" applyAlignment="1">
      <alignment horizontal="center" vertical="center"/>
    </xf>
    <xf numFmtId="0" fontId="1" fillId="37" borderId="44" xfId="0" applyFont="1" applyFill="1" applyBorder="1" applyAlignment="1">
      <alignment horizontal="center" vertical="center"/>
    </xf>
    <xf numFmtId="0" fontId="34" fillId="21" borderId="6" xfId="0" applyFont="1" applyFill="1" applyBorder="1" applyAlignment="1">
      <alignment horizontal="center" vertical="center"/>
    </xf>
    <xf numFmtId="0" fontId="34" fillId="21" borderId="7" xfId="0" applyFont="1" applyFill="1" applyBorder="1" applyAlignment="1">
      <alignment horizontal="center" vertical="center"/>
    </xf>
    <xf numFmtId="0" fontId="34" fillId="21" borderId="42" xfId="0" applyFont="1" applyFill="1" applyBorder="1" applyAlignment="1">
      <alignment horizontal="center" vertical="center"/>
    </xf>
    <xf numFmtId="0" fontId="9" fillId="21" borderId="11" xfId="0" applyFont="1" applyFill="1" applyBorder="1" applyAlignment="1">
      <alignment horizontal="center" vertical="center"/>
    </xf>
    <xf numFmtId="0" fontId="9" fillId="21" borderId="12" xfId="0" applyFont="1" applyFill="1" applyBorder="1" applyAlignment="1">
      <alignment horizontal="center" vertical="center"/>
    </xf>
    <xf numFmtId="177" fontId="9" fillId="21" borderId="12" xfId="0" applyNumberFormat="1" applyFont="1" applyFill="1" applyBorder="1" applyAlignment="1">
      <alignment horizontal="center" vertical="center"/>
    </xf>
    <xf numFmtId="0" fontId="30" fillId="21" borderId="49" xfId="0" applyFont="1" applyFill="1" applyBorder="1" applyAlignment="1">
      <alignment horizontal="center" vertical="center"/>
    </xf>
    <xf numFmtId="0" fontId="30" fillId="21" borderId="12" xfId="0" applyFont="1" applyFill="1" applyBorder="1" applyAlignment="1">
      <alignment horizontal="center" vertical="center"/>
    </xf>
    <xf numFmtId="178" fontId="9" fillId="21" borderId="12" xfId="0" applyNumberFormat="1" applyFont="1" applyFill="1" applyBorder="1" applyAlignment="1">
      <alignment horizontal="center" vertical="center"/>
    </xf>
    <xf numFmtId="0" fontId="9" fillId="21" borderId="17" xfId="0" applyFont="1" applyFill="1" applyBorder="1" applyAlignment="1">
      <alignment horizontal="center" vertical="center"/>
    </xf>
    <xf numFmtId="0" fontId="9" fillId="21" borderId="21" xfId="0" applyFont="1" applyFill="1" applyBorder="1" applyAlignment="1">
      <alignment horizontal="center" vertical="center"/>
    </xf>
    <xf numFmtId="0" fontId="30" fillId="21" borderId="44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9" fillId="32" borderId="7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4" fillId="21" borderId="7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9" fillId="21" borderId="12" xfId="0" applyFont="1" applyFill="1" applyBorder="1" applyAlignment="1">
      <alignment horizontal="center" vertical="center"/>
    </xf>
    <xf numFmtId="0" fontId="30" fillId="36" borderId="12" xfId="0" applyFont="1" applyFill="1" applyBorder="1" applyAlignment="1">
      <alignment horizontal="center" vertical="center"/>
    </xf>
    <xf numFmtId="0" fontId="30" fillId="13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9" fillId="21" borderId="21" xfId="0" applyFont="1" applyFill="1" applyBorder="1" applyAlignment="1">
      <alignment horizontal="center" vertical="center"/>
    </xf>
    <xf numFmtId="0" fontId="28" fillId="37" borderId="7" xfId="0" applyFont="1" applyFill="1" applyBorder="1" applyAlignment="1">
      <alignment horizontal="center" vertical="center"/>
    </xf>
    <xf numFmtId="0" fontId="9" fillId="37" borderId="12" xfId="0" applyFont="1" applyFill="1" applyBorder="1" applyAlignment="1">
      <alignment horizontal="center" vertical="center"/>
    </xf>
    <xf numFmtId="0" fontId="9" fillId="37" borderId="36" xfId="0" applyFont="1" applyFill="1" applyBorder="1" applyAlignment="1">
      <alignment horizontal="center" vertical="center"/>
    </xf>
    <xf numFmtId="0" fontId="9" fillId="37" borderId="15" xfId="0" applyFont="1" applyFill="1" applyBorder="1" applyAlignment="1">
      <alignment horizontal="center" vertical="center"/>
    </xf>
    <xf numFmtId="0" fontId="9" fillId="37" borderId="21" xfId="0" applyFont="1" applyFill="1" applyBorder="1" applyAlignment="1">
      <alignment horizontal="center" vertical="center"/>
    </xf>
    <xf numFmtId="0" fontId="9" fillId="0" borderId="8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6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0" xfId="0" applyFont="1" applyFill="1" applyBorder="1" applyAlignment="1">
      <alignment horizontal="center" vertical="center"/>
    </xf>
    <xf numFmtId="0" fontId="30" fillId="34" borderId="12" xfId="0" applyFont="1" applyFill="1" applyBorder="1" applyAlignment="1">
      <alignment horizontal="center" vertical="center"/>
    </xf>
    <xf numFmtId="0" fontId="30" fillId="0" borderId="43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horizontal="center" vertical="center"/>
    </xf>
    <xf numFmtId="0" fontId="9" fillId="37" borderId="85" xfId="0" applyFont="1" applyFill="1" applyBorder="1" applyAlignment="1">
      <alignment horizontal="center" vertical="center"/>
    </xf>
    <xf numFmtId="0" fontId="9" fillId="37" borderId="3" xfId="0" applyFont="1" applyFill="1" applyBorder="1" applyAlignment="1">
      <alignment horizontal="center" vertical="center"/>
    </xf>
    <xf numFmtId="0" fontId="9" fillId="37" borderId="86" xfId="0" applyFont="1" applyFill="1" applyBorder="1" applyAlignment="1">
      <alignment horizontal="center" vertical="center"/>
    </xf>
    <xf numFmtId="0" fontId="9" fillId="37" borderId="16" xfId="0" applyFont="1" applyFill="1" applyBorder="1" applyAlignment="1">
      <alignment horizontal="center" vertical="center"/>
    </xf>
    <xf numFmtId="0" fontId="9" fillId="37" borderId="5" xfId="0" applyFont="1" applyFill="1" applyBorder="1" applyAlignment="1">
      <alignment horizontal="center" vertical="center"/>
    </xf>
    <xf numFmtId="0" fontId="9" fillId="37" borderId="50" xfId="0" applyFont="1" applyFill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horizontal="center" vertical="center"/>
    </xf>
    <xf numFmtId="0" fontId="9" fillId="21" borderId="85" xfId="0" applyFont="1" applyFill="1" applyBorder="1" applyAlignment="1">
      <alignment horizontal="center" vertical="center"/>
    </xf>
    <xf numFmtId="0" fontId="9" fillId="21" borderId="3" xfId="0" applyFont="1" applyFill="1" applyBorder="1" applyAlignment="1">
      <alignment horizontal="center" vertical="center"/>
    </xf>
    <xf numFmtId="0" fontId="9" fillId="21" borderId="86" xfId="0" applyFont="1" applyFill="1" applyBorder="1" applyAlignment="1">
      <alignment horizontal="center" vertical="center"/>
    </xf>
    <xf numFmtId="0" fontId="9" fillId="21" borderId="16" xfId="0" applyFont="1" applyFill="1" applyBorder="1" applyAlignment="1">
      <alignment horizontal="center" vertical="center"/>
    </xf>
    <xf numFmtId="0" fontId="9" fillId="21" borderId="5" xfId="0" applyFont="1" applyFill="1" applyBorder="1" applyAlignment="1">
      <alignment horizontal="center" vertical="center"/>
    </xf>
    <xf numFmtId="0" fontId="9" fillId="21" borderId="50" xfId="0" applyFont="1" applyFill="1" applyBorder="1" applyAlignment="1">
      <alignment horizontal="center" vertical="center"/>
    </xf>
    <xf numFmtId="0" fontId="30" fillId="21" borderId="43" xfId="0" applyFont="1" applyFill="1" applyBorder="1" applyAlignment="1">
      <alignment horizontal="center" vertical="center" wrapText="1"/>
    </xf>
    <xf numFmtId="0" fontId="30" fillId="21" borderId="51" xfId="0" applyFont="1" applyFill="1" applyBorder="1" applyAlignment="1">
      <alignment horizontal="center" vertical="center"/>
    </xf>
    <xf numFmtId="0" fontId="14" fillId="16" borderId="58" xfId="0" applyNumberFormat="1" applyFont="1" applyFill="1" applyBorder="1" applyAlignment="1">
      <alignment horizontal="center" vertical="center"/>
    </xf>
    <xf numFmtId="0" fontId="14" fillId="16" borderId="59" xfId="0" applyNumberFormat="1" applyFont="1" applyFill="1" applyBorder="1" applyAlignment="1">
      <alignment horizontal="center" vertical="center"/>
    </xf>
    <xf numFmtId="0" fontId="14" fillId="16" borderId="60" xfId="0" applyNumberFormat="1" applyFont="1" applyFill="1" applyBorder="1" applyAlignment="1">
      <alignment horizontal="center" vertical="center"/>
    </xf>
    <xf numFmtId="0" fontId="15" fillId="17" borderId="61" xfId="0" applyFont="1" applyFill="1" applyBorder="1" applyAlignment="1">
      <alignment horizontal="center" vertical="center"/>
    </xf>
    <xf numFmtId="0" fontId="14" fillId="31" borderId="58" xfId="0" applyNumberFormat="1" applyFont="1" applyFill="1" applyBorder="1" applyAlignment="1">
      <alignment horizontal="center" vertical="center"/>
    </xf>
    <xf numFmtId="0" fontId="14" fillId="31" borderId="69" xfId="0" applyNumberFormat="1" applyFont="1" applyFill="1" applyBorder="1" applyAlignment="1">
      <alignment horizontal="center" vertical="center"/>
    </xf>
    <xf numFmtId="0" fontId="14" fillId="31" borderId="82" xfId="0" applyNumberFormat="1" applyFont="1" applyFill="1" applyBorder="1" applyAlignment="1">
      <alignment horizontal="center" vertical="center"/>
    </xf>
    <xf numFmtId="0" fontId="14" fillId="25" borderId="58" xfId="0" applyNumberFormat="1" applyFont="1" applyFill="1" applyBorder="1" applyAlignment="1">
      <alignment horizontal="center" vertical="center"/>
    </xf>
    <xf numFmtId="0" fontId="14" fillId="3" borderId="59" xfId="0" applyNumberFormat="1" applyFont="1" applyFill="1" applyBorder="1" applyAlignment="1">
      <alignment horizontal="center" vertical="center"/>
    </xf>
    <xf numFmtId="0" fontId="14" fillId="3" borderId="60" xfId="0" applyNumberFormat="1" applyFont="1" applyFill="1" applyBorder="1" applyAlignment="1">
      <alignment horizontal="center" vertical="center"/>
    </xf>
    <xf numFmtId="0" fontId="21" fillId="3" borderId="58" xfId="0" applyNumberFormat="1" applyFont="1" applyFill="1" applyBorder="1" applyAlignment="1">
      <alignment horizontal="center" vertical="center"/>
    </xf>
    <xf numFmtId="0" fontId="21" fillId="3" borderId="76" xfId="0" applyNumberFormat="1" applyFont="1" applyFill="1" applyBorder="1" applyAlignment="1">
      <alignment horizontal="center" vertical="center"/>
    </xf>
    <xf numFmtId="0" fontId="21" fillId="3" borderId="77" xfId="0" applyNumberFormat="1" applyFont="1" applyFill="1" applyBorder="1" applyAlignment="1">
      <alignment horizontal="center" vertical="center"/>
    </xf>
    <xf numFmtId="0" fontId="26" fillId="3" borderId="45" xfId="0" applyNumberFormat="1" applyFont="1" applyFill="1" applyBorder="1" applyAlignment="1">
      <alignment horizontal="center" vertical="center"/>
    </xf>
    <xf numFmtId="0" fontId="26" fillId="3" borderId="46" xfId="0" applyNumberFormat="1" applyFont="1" applyFill="1" applyBorder="1" applyAlignment="1">
      <alignment horizontal="center" vertical="center"/>
    </xf>
    <xf numFmtId="0" fontId="26" fillId="3" borderId="47" xfId="0" applyNumberFormat="1" applyFont="1" applyFill="1" applyBorder="1" applyAlignment="1">
      <alignment horizontal="center" vertical="center"/>
    </xf>
    <xf numFmtId="0" fontId="14" fillId="3" borderId="63" xfId="0" applyNumberFormat="1" applyFont="1" applyFill="1" applyBorder="1" applyAlignment="1">
      <alignment horizontal="center" vertical="center"/>
    </xf>
    <xf numFmtId="0" fontId="14" fillId="3" borderId="78" xfId="0" applyNumberFormat="1" applyFont="1" applyFill="1" applyBorder="1" applyAlignment="1">
      <alignment horizontal="center" vertical="center"/>
    </xf>
    <xf numFmtId="0" fontId="26" fillId="3" borderId="12" xfId="0" applyNumberFormat="1" applyFont="1" applyFill="1" applyBorder="1" applyAlignment="1">
      <alignment horizontal="center" vertical="center"/>
    </xf>
    <xf numFmtId="0" fontId="26" fillId="3" borderId="49" xfId="0" applyNumberFormat="1" applyFont="1" applyFill="1" applyBorder="1" applyAlignment="1">
      <alignment horizontal="center" vertical="center"/>
    </xf>
    <xf numFmtId="0" fontId="26" fillId="0" borderId="12" xfId="0" applyNumberFormat="1" applyFont="1" applyBorder="1" applyAlignment="1">
      <alignment horizontal="center" vertical="center"/>
    </xf>
    <xf numFmtId="0" fontId="26" fillId="0" borderId="49" xfId="0" applyNumberFormat="1" applyFont="1" applyBorder="1" applyAlignment="1">
      <alignment horizontal="center" vertical="center"/>
    </xf>
    <xf numFmtId="0" fontId="1" fillId="29" borderId="66" xfId="0" applyNumberFormat="1" applyFont="1" applyFill="1" applyBorder="1" applyAlignment="1">
      <alignment horizontal="center" vertical="center"/>
    </xf>
    <xf numFmtId="0" fontId="22" fillId="0" borderId="68" xfId="0" applyNumberFormat="1" applyFont="1" applyBorder="1" applyAlignment="1">
      <alignment horizontal="center" vertical="center"/>
    </xf>
    <xf numFmtId="0" fontId="27" fillId="30" borderId="66" xfId="0" applyNumberFormat="1" applyFont="1" applyFill="1" applyBorder="1" applyAlignment="1">
      <alignment horizontal="center" vertical="center"/>
    </xf>
    <xf numFmtId="0" fontId="27" fillId="30" borderId="81" xfId="0" applyNumberFormat="1" applyFont="1" applyFill="1" applyBorder="1" applyAlignment="1">
      <alignment horizontal="center" vertical="center"/>
    </xf>
    <xf numFmtId="0" fontId="1" fillId="18" borderId="62" xfId="0" applyNumberFormat="1" applyFont="1" applyFill="1" applyBorder="1" applyAlignment="1">
      <alignment horizontal="center" vertical="center"/>
    </xf>
    <xf numFmtId="0" fontId="1" fillId="19" borderId="62" xfId="0" applyNumberFormat="1" applyFont="1" applyFill="1" applyBorder="1" applyAlignment="1">
      <alignment horizontal="center" vertical="center"/>
    </xf>
    <xf numFmtId="0" fontId="1" fillId="21" borderId="62" xfId="0" applyNumberFormat="1" applyFont="1" applyFill="1" applyBorder="1" applyAlignment="1">
      <alignment horizontal="center" vertical="center"/>
    </xf>
    <xf numFmtId="0" fontId="1" fillId="22" borderId="62" xfId="0" applyNumberFormat="1" applyFont="1" applyFill="1" applyBorder="1" applyAlignment="1">
      <alignment horizontal="center" vertical="center"/>
    </xf>
    <xf numFmtId="0" fontId="1" fillId="17" borderId="62" xfId="0" applyNumberFormat="1" applyFont="1" applyFill="1" applyBorder="1" applyAlignment="1">
      <alignment horizontal="center" vertical="center"/>
    </xf>
    <xf numFmtId="0" fontId="1" fillId="17" borderId="65" xfId="0" applyNumberFormat="1" applyFont="1" applyFill="1" applyBorder="1" applyAlignment="1">
      <alignment horizontal="center" vertical="center"/>
    </xf>
    <xf numFmtId="0" fontId="1" fillId="27" borderId="62" xfId="0" applyNumberFormat="1" applyFont="1" applyFill="1" applyBorder="1" applyAlignment="1">
      <alignment horizontal="center" vertical="center" wrapText="1"/>
    </xf>
    <xf numFmtId="0" fontId="22" fillId="0" borderId="62" xfId="0" applyNumberFormat="1" applyFont="1" applyBorder="1" applyAlignment="1">
      <alignment horizontal="center" vertical="center"/>
    </xf>
    <xf numFmtId="0" fontId="1" fillId="27" borderId="63" xfId="0" applyNumberFormat="1" applyFont="1" applyFill="1" applyBorder="1" applyAlignment="1">
      <alignment horizontal="center" vertical="center" wrapText="1"/>
    </xf>
    <xf numFmtId="0" fontId="22" fillId="0" borderId="63" xfId="0" applyNumberFormat="1" applyFont="1" applyBorder="1" applyAlignment="1">
      <alignment horizontal="center" vertical="center"/>
    </xf>
    <xf numFmtId="0" fontId="1" fillId="27" borderId="63" xfId="0" applyNumberFormat="1" applyFont="1" applyFill="1" applyBorder="1" applyAlignment="1">
      <alignment horizontal="center" vertical="center"/>
    </xf>
    <xf numFmtId="0" fontId="1" fillId="18" borderId="63" xfId="0" applyNumberFormat="1" applyFont="1" applyFill="1" applyBorder="1" applyAlignment="1">
      <alignment horizontal="center" vertical="center"/>
    </xf>
    <xf numFmtId="0" fontId="1" fillId="19" borderId="63" xfId="0" applyNumberFormat="1" applyFont="1" applyFill="1" applyBorder="1" applyAlignment="1">
      <alignment horizontal="center" vertical="center"/>
    </xf>
    <xf numFmtId="0" fontId="1" fillId="21" borderId="63" xfId="0" applyNumberFormat="1" applyFont="1" applyFill="1" applyBorder="1" applyAlignment="1">
      <alignment horizontal="center" vertical="center"/>
    </xf>
    <xf numFmtId="0" fontId="1" fillId="22" borderId="63" xfId="0" applyNumberFormat="1" applyFont="1" applyFill="1" applyBorder="1" applyAlignment="1">
      <alignment horizontal="center" vertical="center"/>
    </xf>
    <xf numFmtId="0" fontId="1" fillId="17" borderId="63" xfId="0" applyNumberFormat="1" applyFont="1" applyFill="1" applyBorder="1" applyAlignment="1">
      <alignment horizontal="center" vertical="center"/>
    </xf>
    <xf numFmtId="0" fontId="1" fillId="17" borderId="66" xfId="0" applyNumberFormat="1" applyFont="1" applyFill="1" applyBorder="1" applyAlignment="1">
      <alignment horizontal="center" vertical="center"/>
    </xf>
    <xf numFmtId="0" fontId="17" fillId="0" borderId="64" xfId="0" applyNumberFormat="1" applyFont="1" applyBorder="1" applyAlignment="1">
      <alignment horizontal="center" vertical="center"/>
    </xf>
    <xf numFmtId="0" fontId="17" fillId="0" borderId="67" xfId="0" applyNumberFormat="1" applyFont="1" applyBorder="1" applyAlignment="1">
      <alignment horizontal="center" vertical="center"/>
    </xf>
    <xf numFmtId="0" fontId="23" fillId="0" borderId="64" xfId="0" applyNumberFormat="1" applyFont="1" applyBorder="1" applyAlignment="1">
      <alignment horizontal="center" vertical="center"/>
    </xf>
    <xf numFmtId="0" fontId="23" fillId="0" borderId="67" xfId="0" applyNumberFormat="1" applyFont="1" applyBorder="1" applyAlignment="1">
      <alignment horizontal="center" vertical="center"/>
    </xf>
    <xf numFmtId="0" fontId="18" fillId="18" borderId="62" xfId="0" applyFont="1" applyFill="1" applyBorder="1" applyAlignment="1">
      <alignment horizontal="center" vertical="center"/>
    </xf>
    <xf numFmtId="0" fontId="18" fillId="20" borderId="62" xfId="0" applyFont="1" applyFill="1" applyBorder="1" applyAlignment="1">
      <alignment horizontal="center" vertical="center"/>
    </xf>
    <xf numFmtId="0" fontId="18" fillId="11" borderId="62" xfId="0" applyFont="1" applyFill="1" applyBorder="1" applyAlignment="1">
      <alignment horizontal="center" vertical="center"/>
    </xf>
    <xf numFmtId="0" fontId="18" fillId="23" borderId="62" xfId="0" applyFont="1" applyFill="1" applyBorder="1" applyAlignment="1">
      <alignment horizontal="center" vertical="center"/>
    </xf>
    <xf numFmtId="0" fontId="20" fillId="24" borderId="62" xfId="0" applyFont="1" applyFill="1" applyBorder="1" applyAlignment="1">
      <alignment horizontal="center" vertical="center"/>
    </xf>
    <xf numFmtId="0" fontId="1" fillId="26" borderId="62" xfId="0" applyNumberFormat="1" applyFont="1" applyFill="1" applyBorder="1" applyAlignment="1">
      <alignment horizontal="center" vertical="center"/>
    </xf>
    <xf numFmtId="0" fontId="1" fillId="28" borderId="62" xfId="0" applyNumberFormat="1" applyFont="1" applyFill="1" applyBorder="1" applyAlignment="1">
      <alignment horizontal="center" vertical="center"/>
    </xf>
    <xf numFmtId="0" fontId="18" fillId="18" borderId="72" xfId="0" applyFont="1" applyFill="1" applyBorder="1" applyAlignment="1">
      <alignment horizontal="center" vertical="center"/>
    </xf>
    <xf numFmtId="0" fontId="18" fillId="20" borderId="72" xfId="0" applyFont="1" applyFill="1" applyBorder="1" applyAlignment="1">
      <alignment horizontal="center" vertical="center"/>
    </xf>
    <xf numFmtId="0" fontId="18" fillId="11" borderId="72" xfId="0" applyFont="1" applyFill="1" applyBorder="1" applyAlignment="1">
      <alignment horizontal="center" vertical="center"/>
    </xf>
    <xf numFmtId="0" fontId="18" fillId="23" borderId="72" xfId="0" applyFont="1" applyFill="1" applyBorder="1" applyAlignment="1">
      <alignment horizontal="center" vertical="center"/>
    </xf>
    <xf numFmtId="0" fontId="27" fillId="26" borderId="63" xfId="0" applyNumberFormat="1" applyFont="1" applyFill="1" applyBorder="1" applyAlignment="1">
      <alignment horizontal="center" vertical="center"/>
    </xf>
    <xf numFmtId="0" fontId="27" fillId="28" borderId="79" xfId="0" applyNumberFormat="1" applyFont="1" applyFill="1" applyBorder="1" applyAlignment="1">
      <alignment horizontal="center" vertical="center"/>
    </xf>
    <xf numFmtId="0" fontId="27" fillId="28" borderId="80" xfId="0" applyNumberFormat="1" applyFont="1" applyFill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17" fillId="3" borderId="64" xfId="0" applyNumberFormat="1" applyFont="1" applyFill="1" applyBorder="1" applyAlignment="1">
      <alignment horizontal="center" vertical="center"/>
    </xf>
    <xf numFmtId="0" fontId="17" fillId="3" borderId="67" xfId="0" applyNumberFormat="1" applyFont="1" applyFill="1" applyBorder="1" applyAlignment="1">
      <alignment horizontal="center" vertical="center"/>
    </xf>
    <xf numFmtId="0" fontId="24" fillId="0" borderId="11" xfId="0" applyNumberFormat="1" applyFont="1" applyBorder="1" applyAlignment="1">
      <alignment horizontal="center" vertical="center"/>
    </xf>
    <xf numFmtId="0" fontId="24" fillId="0" borderId="17" xfId="0" applyNumberFormat="1" applyFont="1" applyBorder="1" applyAlignment="1">
      <alignment horizontal="center" vertical="center"/>
    </xf>
    <xf numFmtId="0" fontId="17" fillId="0" borderId="83" xfId="0" applyNumberFormat="1" applyFont="1" applyBorder="1" applyAlignment="1">
      <alignment horizontal="center" vertical="center"/>
    </xf>
    <xf numFmtId="0" fontId="17" fillId="0" borderId="84" xfId="0" applyNumberFormat="1" applyFont="1" applyBorder="1" applyAlignment="1">
      <alignment horizontal="center" vertical="center"/>
    </xf>
    <xf numFmtId="0" fontId="26" fillId="0" borderId="44" xfId="0" applyNumberFormat="1" applyFont="1" applyBorder="1" applyAlignment="1">
      <alignment horizontal="center" vertical="center"/>
    </xf>
    <xf numFmtId="0" fontId="12" fillId="14" borderId="53" xfId="0" applyFont="1" applyFill="1" applyBorder="1" applyAlignment="1">
      <alignment horizontal="center" vertical="center" wrapText="1"/>
    </xf>
    <xf numFmtId="0" fontId="12" fillId="14" borderId="54" xfId="0" applyFont="1" applyFill="1" applyBorder="1" applyAlignment="1">
      <alignment horizontal="center" vertical="center" wrapText="1"/>
    </xf>
    <xf numFmtId="0" fontId="12" fillId="14" borderId="22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6" fillId="11" borderId="45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34" xfId="0" applyFont="1" applyFill="1" applyBorder="1" applyAlignment="1">
      <alignment horizontal="center" vertical="center" wrapText="1"/>
    </xf>
    <xf numFmtId="0" fontId="6" fillId="11" borderId="46" xfId="0" applyFont="1" applyFill="1" applyBorder="1" applyAlignment="1">
      <alignment horizontal="center" vertical="center" wrapText="1"/>
    </xf>
    <xf numFmtId="0" fontId="13" fillId="11" borderId="38" xfId="0" applyFont="1" applyFill="1" applyBorder="1" applyAlignment="1">
      <alignment horizontal="center" vertical="center" wrapText="1"/>
    </xf>
    <xf numFmtId="0" fontId="13" fillId="11" borderId="55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3" fillId="13" borderId="6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horizontal="center" vertical="center" wrapText="1"/>
    </xf>
    <xf numFmtId="0" fontId="6" fillId="13" borderId="34" xfId="0" applyFont="1" applyFill="1" applyBorder="1" applyAlignment="1">
      <alignment horizontal="center" vertical="center" wrapText="1" readingOrder="1"/>
    </xf>
    <xf numFmtId="0" fontId="6" fillId="13" borderId="46" xfId="0" applyFont="1" applyFill="1" applyBorder="1" applyAlignment="1">
      <alignment horizontal="center" vertical="center" wrapText="1" readingOrder="1"/>
    </xf>
    <xf numFmtId="0" fontId="3" fillId="15" borderId="57" xfId="0" applyFont="1" applyFill="1" applyBorder="1" applyAlignment="1">
      <alignment horizontal="right" vertical="center" wrapText="1"/>
    </xf>
    <xf numFmtId="0" fontId="3" fillId="15" borderId="18" xfId="0" applyFont="1" applyFill="1" applyBorder="1" applyAlignment="1">
      <alignment horizontal="right" vertical="center" wrapText="1"/>
    </xf>
    <xf numFmtId="0" fontId="3" fillId="15" borderId="25" xfId="0" applyFont="1" applyFill="1" applyBorder="1" applyAlignment="1">
      <alignment horizontal="left" vertical="center" wrapText="1"/>
    </xf>
    <xf numFmtId="0" fontId="3" fillId="15" borderId="32" xfId="0" applyFont="1" applyFill="1" applyBorder="1" applyAlignment="1">
      <alignment horizontal="left" vertical="center" wrapText="1"/>
    </xf>
    <xf numFmtId="0" fontId="3" fillId="15" borderId="39" xfId="0" applyFont="1" applyFill="1" applyBorder="1" applyAlignment="1">
      <alignment horizontal="left" vertical="center" wrapText="1"/>
    </xf>
    <xf numFmtId="0" fontId="13" fillId="13" borderId="11" xfId="0" applyFont="1" applyFill="1" applyBorder="1" applyAlignment="1">
      <alignment horizontal="center" vertical="center" wrapText="1"/>
    </xf>
    <xf numFmtId="0" fontId="13" fillId="13" borderId="17" xfId="0" applyFont="1" applyFill="1" applyBorder="1" applyAlignment="1">
      <alignment horizontal="center" vertical="center" wrapText="1"/>
    </xf>
    <xf numFmtId="0" fontId="13" fillId="13" borderId="56" xfId="0" applyFont="1" applyFill="1" applyBorder="1" applyAlignment="1">
      <alignment horizontal="center" vertical="center" wrapText="1" readingOrder="1"/>
    </xf>
    <xf numFmtId="0" fontId="13" fillId="13" borderId="24" xfId="0" applyFont="1" applyFill="1" applyBorder="1" applyAlignment="1">
      <alignment horizontal="center" vertical="center" wrapText="1" readingOrder="1"/>
    </xf>
    <xf numFmtId="0" fontId="13" fillId="13" borderId="25" xfId="0" applyFont="1" applyFill="1" applyBorder="1" applyAlignment="1">
      <alignment horizontal="center" vertical="center" wrapText="1" readingOrder="1"/>
    </xf>
    <xf numFmtId="0" fontId="13" fillId="13" borderId="49" xfId="0" applyFont="1" applyFill="1" applyBorder="1" applyAlignment="1">
      <alignment horizontal="center" vertical="center" wrapText="1"/>
    </xf>
    <xf numFmtId="0" fontId="13" fillId="13" borderId="44" xfId="0" applyFont="1" applyFill="1" applyBorder="1" applyAlignment="1">
      <alignment horizontal="center" vertical="center" wrapText="1"/>
    </xf>
    <xf numFmtId="0" fontId="5" fillId="9" borderId="45" xfId="0" applyFont="1" applyFill="1" applyBorder="1" applyAlignment="1">
      <alignment horizontal="center" vertical="center" wrapText="1"/>
    </xf>
    <xf numFmtId="0" fontId="5" fillId="9" borderId="46" xfId="0" applyFont="1" applyFill="1" applyBorder="1" applyAlignment="1">
      <alignment horizontal="center" vertical="center" wrapText="1"/>
    </xf>
    <xf numFmtId="0" fontId="5" fillId="9" borderId="47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36" xfId="0" applyFont="1" applyFill="1" applyBorder="1" applyAlignment="1">
      <alignment horizontal="center" vertical="center" wrapText="1"/>
    </xf>
    <xf numFmtId="0" fontId="6" fillId="10" borderId="48" xfId="0" applyFont="1" applyFill="1" applyBorder="1" applyAlignment="1">
      <alignment horizontal="center" vertical="center" wrapText="1"/>
    </xf>
    <xf numFmtId="178" fontId="6" fillId="0" borderId="12" xfId="0" applyNumberFormat="1" applyFont="1" applyFill="1" applyBorder="1" applyAlignment="1">
      <alignment horizontal="center" vertical="center" wrapText="1"/>
    </xf>
    <xf numFmtId="178" fontId="6" fillId="0" borderId="49" xfId="0" applyNumberFormat="1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right" vertical="center" wrapText="1"/>
    </xf>
    <xf numFmtId="0" fontId="6" fillId="10" borderId="21" xfId="0" applyFont="1" applyFill="1" applyBorder="1" applyAlignment="1">
      <alignment horizontal="right" vertical="center" wrapText="1"/>
    </xf>
    <xf numFmtId="178" fontId="6" fillId="10" borderId="21" xfId="0" applyNumberFormat="1" applyFont="1" applyFill="1" applyBorder="1" applyAlignment="1">
      <alignment horizontal="center" vertical="center" wrapText="1"/>
    </xf>
    <xf numFmtId="178" fontId="6" fillId="10" borderId="38" xfId="0" applyNumberFormat="1" applyFont="1" applyFill="1" applyBorder="1" applyAlignment="1">
      <alignment horizontal="center" vertical="center" wrapText="1"/>
    </xf>
    <xf numFmtId="178" fontId="6" fillId="10" borderId="52" xfId="0" applyNumberFormat="1" applyFont="1" applyFill="1" applyBorder="1" applyAlignment="1">
      <alignment horizontal="center" vertical="center" wrapText="1"/>
    </xf>
    <xf numFmtId="0" fontId="7" fillId="13" borderId="45" xfId="0" applyFont="1" applyFill="1" applyBorder="1" applyAlignment="1">
      <alignment horizontal="center" vertical="center" wrapText="1"/>
    </xf>
    <xf numFmtId="0" fontId="8" fillId="13" borderId="46" xfId="0" applyFont="1" applyFill="1" applyBorder="1" applyAlignment="1">
      <alignment horizontal="center" vertical="center" wrapText="1"/>
    </xf>
    <xf numFmtId="0" fontId="8" fillId="13" borderId="47" xfId="0" applyFont="1" applyFill="1" applyBorder="1" applyAlignment="1">
      <alignment horizontal="center" vertical="center" wrapText="1"/>
    </xf>
    <xf numFmtId="0" fontId="6" fillId="13" borderId="12" xfId="0" applyFont="1" applyFill="1" applyBorder="1" applyAlignment="1">
      <alignment horizontal="center" vertical="center" wrapText="1"/>
    </xf>
    <xf numFmtId="0" fontId="6" fillId="13" borderId="36" xfId="0" applyFont="1" applyFill="1" applyBorder="1" applyAlignment="1">
      <alignment horizontal="center" vertical="center" wrapText="1"/>
    </xf>
    <xf numFmtId="0" fontId="6" fillId="13" borderId="48" xfId="0" applyFont="1" applyFill="1" applyBorder="1" applyAlignment="1">
      <alignment horizontal="center" vertical="center" wrapText="1"/>
    </xf>
    <xf numFmtId="178" fontId="6" fillId="13" borderId="12" xfId="0" applyNumberFormat="1" applyFont="1" applyFill="1" applyBorder="1" applyAlignment="1">
      <alignment horizontal="center" vertical="center" wrapText="1"/>
    </xf>
    <xf numFmtId="178" fontId="6" fillId="13" borderId="49" xfId="0" applyNumberFormat="1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right" vertical="center" wrapText="1"/>
    </xf>
    <xf numFmtId="0" fontId="6" fillId="13" borderId="21" xfId="0" applyFont="1" applyFill="1" applyBorder="1" applyAlignment="1">
      <alignment horizontal="right" vertical="center" wrapText="1"/>
    </xf>
    <xf numFmtId="178" fontId="6" fillId="13" borderId="21" xfId="0" applyNumberFormat="1" applyFont="1" applyFill="1" applyBorder="1" applyAlignment="1">
      <alignment horizontal="center" vertical="center" wrapText="1"/>
    </xf>
    <xf numFmtId="178" fontId="6" fillId="13" borderId="38" xfId="0" applyNumberFormat="1" applyFont="1" applyFill="1" applyBorder="1" applyAlignment="1">
      <alignment horizontal="center" vertical="center" wrapText="1"/>
    </xf>
    <xf numFmtId="178" fontId="6" fillId="13" borderId="52" xfId="0" applyNumberFormat="1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horizontal="center" vertical="center" wrapText="1"/>
    </xf>
    <xf numFmtId="0" fontId="6" fillId="13" borderId="11" xfId="0" applyFont="1" applyFill="1" applyBorder="1" applyAlignment="1">
      <alignment horizontal="center" vertical="center" wrapText="1"/>
    </xf>
    <xf numFmtId="178" fontId="8" fillId="0" borderId="13" xfId="0" applyNumberFormat="1" applyFont="1" applyFill="1" applyBorder="1" applyAlignment="1">
      <alignment horizontal="center" vertical="center"/>
    </xf>
    <xf numFmtId="178" fontId="8" fillId="0" borderId="51" xfId="0" applyNumberFormat="1" applyFont="1" applyFill="1" applyBorder="1" applyAlignment="1">
      <alignment horizontal="center" vertical="center"/>
    </xf>
    <xf numFmtId="178" fontId="8" fillId="13" borderId="13" xfId="0" applyNumberFormat="1" applyFont="1" applyFill="1" applyBorder="1" applyAlignment="1">
      <alignment horizontal="center" vertical="center"/>
    </xf>
    <xf numFmtId="178" fontId="8" fillId="13" borderId="5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right" vertical="center"/>
    </xf>
    <xf numFmtId="0" fontId="3" fillId="7" borderId="32" xfId="0" applyFont="1" applyFill="1" applyBorder="1" applyAlignment="1">
      <alignment horizontal="right" vertical="center"/>
    </xf>
    <xf numFmtId="0" fontId="3" fillId="7" borderId="2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" fillId="5" borderId="2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7" borderId="28" xfId="0" applyFont="1" applyFill="1" applyBorder="1" applyAlignment="1">
      <alignment horizontal="center" vertical="center"/>
    </xf>
    <xf numFmtId="0" fontId="3" fillId="7" borderId="29" xfId="0" applyFont="1" applyFill="1" applyBorder="1" applyAlignment="1">
      <alignment horizontal="center" vertical="center"/>
    </xf>
    <xf numFmtId="0" fontId="3" fillId="7" borderId="23" xfId="0" applyFont="1" applyFill="1" applyBorder="1" applyAlignment="1">
      <alignment horizontal="center" vertical="center"/>
    </xf>
    <xf numFmtId="0" fontId="3" fillId="7" borderId="31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484B1"/>
      <color rgb="FF074BF7"/>
      <color rgb="FF5084FA"/>
      <color rgb="FFF8C26D"/>
      <color rgb="FF5307B2"/>
      <color rgb="FF7275FB"/>
      <color rgb="FFA2A4FD"/>
      <color rgb="FFC6A2FD"/>
      <color rgb="FFFF0000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72"/>
  <sheetViews>
    <sheetView tabSelected="1" zoomScale="85" zoomScaleNormal="85" workbookViewId="0">
      <selection activeCell="T27" sqref="T27"/>
    </sheetView>
  </sheetViews>
  <sheetFormatPr defaultColWidth="9" defaultRowHeight="21.95" customHeight="1"/>
  <cols>
    <col min="1" max="1" width="2.375" style="2" customWidth="1"/>
    <col min="2" max="2" width="5.125" style="2" customWidth="1"/>
    <col min="3" max="3" width="4.75" style="2" customWidth="1"/>
    <col min="4" max="4" width="34.375" style="2" customWidth="1"/>
    <col min="5" max="5" width="12.625" style="2" customWidth="1"/>
    <col min="6" max="6" width="6.375" style="2" customWidth="1"/>
    <col min="7" max="7" width="18" style="2" customWidth="1"/>
    <col min="8" max="8" width="1.875" style="2" customWidth="1"/>
    <col min="9" max="9" width="5.125" style="2" customWidth="1"/>
    <col min="10" max="10" width="5.375" style="2" customWidth="1"/>
    <col min="11" max="11" width="26.5" style="2" customWidth="1"/>
    <col min="12" max="12" width="13.875" style="2" customWidth="1"/>
    <col min="13" max="13" width="6.5" style="2" customWidth="1"/>
    <col min="14" max="14" width="13.25" style="2" customWidth="1"/>
    <col min="15" max="15" width="1.875" style="2" customWidth="1"/>
    <col min="16" max="16" width="14.125" style="2" customWidth="1"/>
    <col min="17" max="17" width="1.875" style="2" customWidth="1"/>
    <col min="18" max="18" width="4.75" style="2" customWidth="1"/>
    <col min="19" max="19" width="6.125" style="2" customWidth="1"/>
    <col min="20" max="20" width="25.75" style="2" customWidth="1"/>
    <col min="21" max="21" width="12" style="2" customWidth="1"/>
    <col min="22" max="22" width="5.625" style="2" customWidth="1"/>
    <col min="23" max="23" width="12.625" style="2" customWidth="1"/>
    <col min="24" max="16384" width="9" style="2"/>
  </cols>
  <sheetData>
    <row r="1" spans="2:23" ht="15" customHeight="1"/>
    <row r="2" spans="2:23" s="126" customFormat="1" ht="30.95" customHeight="1">
      <c r="B2" s="127" t="s">
        <v>0</v>
      </c>
      <c r="C2" s="184" t="s">
        <v>1</v>
      </c>
      <c r="D2" s="184"/>
      <c r="E2" s="128" t="s">
        <v>2</v>
      </c>
      <c r="F2" s="128" t="s">
        <v>3</v>
      </c>
      <c r="G2" s="129" t="s">
        <v>4</v>
      </c>
      <c r="I2" s="146" t="s">
        <v>0</v>
      </c>
      <c r="J2" s="185" t="s">
        <v>5</v>
      </c>
      <c r="K2" s="185"/>
      <c r="L2" s="147" t="s">
        <v>2</v>
      </c>
      <c r="M2" s="147" t="s">
        <v>3</v>
      </c>
      <c r="N2" s="148" t="s">
        <v>4</v>
      </c>
      <c r="O2" s="149"/>
      <c r="P2" s="150" t="s">
        <v>6</v>
      </c>
      <c r="R2" s="171" t="s">
        <v>0</v>
      </c>
      <c r="S2" s="186" t="s">
        <v>7</v>
      </c>
      <c r="T2" s="186"/>
      <c r="U2" s="172" t="s">
        <v>2</v>
      </c>
      <c r="V2" s="172" t="s">
        <v>3</v>
      </c>
      <c r="W2" s="173" t="s">
        <v>4</v>
      </c>
    </row>
    <row r="3" spans="2:23" ht="21.95" customHeight="1">
      <c r="B3" s="130">
        <v>1</v>
      </c>
      <c r="C3" s="187" t="s">
        <v>8</v>
      </c>
      <c r="D3" s="187"/>
      <c r="E3" s="132">
        <f>E4/666.667</f>
        <v>95.216143891928056</v>
      </c>
      <c r="F3" s="131" t="s">
        <v>9</v>
      </c>
      <c r="G3" s="133"/>
      <c r="I3" s="130">
        <v>1</v>
      </c>
      <c r="J3" s="187" t="s">
        <v>8</v>
      </c>
      <c r="K3" s="187"/>
      <c r="L3" s="132">
        <f>L4/666.667</f>
        <v>43.356804821597585</v>
      </c>
      <c r="M3" s="131" t="s">
        <v>9</v>
      </c>
      <c r="N3" s="133"/>
      <c r="O3" s="145"/>
      <c r="P3" s="151">
        <v>0</v>
      </c>
      <c r="R3" s="174">
        <v>1</v>
      </c>
      <c r="S3" s="188" t="s">
        <v>8</v>
      </c>
      <c r="T3" s="188"/>
      <c r="U3" s="176">
        <v>43.36</v>
      </c>
      <c r="V3" s="175" t="s">
        <v>9</v>
      </c>
      <c r="W3" s="177"/>
    </row>
    <row r="4" spans="2:23" ht="21.95" customHeight="1">
      <c r="B4" s="130">
        <v>2</v>
      </c>
      <c r="C4" s="187" t="s">
        <v>10</v>
      </c>
      <c r="D4" s="187"/>
      <c r="E4" s="131">
        <v>63477.461000000003</v>
      </c>
      <c r="F4" s="131" t="s">
        <v>11</v>
      </c>
      <c r="G4" s="133"/>
      <c r="I4" s="130">
        <v>2</v>
      </c>
      <c r="J4" s="187" t="s">
        <v>10</v>
      </c>
      <c r="K4" s="187"/>
      <c r="L4" s="131">
        <f>E4-L23</f>
        <v>28904.550999999999</v>
      </c>
      <c r="M4" s="131" t="s">
        <v>11</v>
      </c>
      <c r="N4" s="133"/>
      <c r="O4" s="145"/>
      <c r="P4" s="151">
        <v>0</v>
      </c>
      <c r="R4" s="174">
        <v>2</v>
      </c>
      <c r="S4" s="188" t="s">
        <v>10</v>
      </c>
      <c r="T4" s="188"/>
      <c r="U4" s="175">
        <v>28904.550999999999</v>
      </c>
      <c r="V4" s="175" t="s">
        <v>11</v>
      </c>
      <c r="W4" s="177"/>
    </row>
    <row r="5" spans="2:23" ht="21.95" customHeight="1">
      <c r="B5" s="130">
        <v>3</v>
      </c>
      <c r="C5" s="187" t="s">
        <v>12</v>
      </c>
      <c r="D5" s="187"/>
      <c r="E5" s="131">
        <f>E6+E19</f>
        <v>273469.35000000003</v>
      </c>
      <c r="F5" s="131" t="s">
        <v>11</v>
      </c>
      <c r="G5" s="133"/>
      <c r="I5" s="130">
        <v>3</v>
      </c>
      <c r="J5" s="187" t="s">
        <v>12</v>
      </c>
      <c r="K5" s="187"/>
      <c r="L5" s="131">
        <f>L6+L14</f>
        <v>130211.93</v>
      </c>
      <c r="M5" s="131" t="s">
        <v>11</v>
      </c>
      <c r="N5" s="133"/>
      <c r="O5" s="145"/>
      <c r="P5" s="151">
        <f t="shared" ref="P5:P16" si="0">L5-U5</f>
        <v>-18284.78</v>
      </c>
      <c r="R5" s="174">
        <v>3</v>
      </c>
      <c r="S5" s="188" t="s">
        <v>12</v>
      </c>
      <c r="T5" s="188"/>
      <c r="U5" s="175">
        <f>U6+U14</f>
        <v>148496.71</v>
      </c>
      <c r="V5" s="175" t="s">
        <v>11</v>
      </c>
      <c r="W5" s="177"/>
    </row>
    <row r="6" spans="2:23" ht="21.95" customHeight="1">
      <c r="B6" s="198">
        <v>4</v>
      </c>
      <c r="C6" s="187" t="s">
        <v>13</v>
      </c>
      <c r="D6" s="187"/>
      <c r="E6" s="131">
        <f>E7+E8+E9+E10+E11+E12+E13+E14+E15+E16+E17+E18</f>
        <v>195079.15000000002</v>
      </c>
      <c r="F6" s="131" t="s">
        <v>11</v>
      </c>
      <c r="G6" s="133"/>
      <c r="I6" s="201">
        <v>4</v>
      </c>
      <c r="J6" s="189" t="s">
        <v>13</v>
      </c>
      <c r="K6" s="189"/>
      <c r="L6" s="152">
        <f>L7+L8+L9+L10+L11+L12+L13</f>
        <v>78321.73</v>
      </c>
      <c r="M6" s="131" t="s">
        <v>11</v>
      </c>
      <c r="N6" s="133"/>
      <c r="O6" s="145"/>
      <c r="P6" s="153">
        <f t="shared" si="0"/>
        <v>198.33000000000175</v>
      </c>
      <c r="R6" s="217">
        <v>4</v>
      </c>
      <c r="S6" s="188" t="s">
        <v>13</v>
      </c>
      <c r="T6" s="188"/>
      <c r="U6" s="175">
        <f>U7+U8+U9+U10+U11+U12+U13</f>
        <v>78123.399999999994</v>
      </c>
      <c r="V6" s="175" t="s">
        <v>11</v>
      </c>
      <c r="W6" s="177"/>
    </row>
    <row r="7" spans="2:23" ht="21.95" customHeight="1">
      <c r="B7" s="199"/>
      <c r="C7" s="202" t="s">
        <v>14</v>
      </c>
      <c r="D7" s="134" t="s">
        <v>15</v>
      </c>
      <c r="E7" s="134">
        <f>L26</f>
        <v>115117.64</v>
      </c>
      <c r="F7" s="131" t="s">
        <v>11</v>
      </c>
      <c r="G7" s="133"/>
      <c r="I7" s="201"/>
      <c r="J7" s="187" t="s">
        <v>14</v>
      </c>
      <c r="K7" s="131" t="s">
        <v>16</v>
      </c>
      <c r="L7" s="131">
        <f>单栋楼面积统计!F4</f>
        <v>53861.9</v>
      </c>
      <c r="M7" s="131" t="s">
        <v>11</v>
      </c>
      <c r="N7" s="133"/>
      <c r="O7" s="145"/>
      <c r="P7" s="151">
        <f t="shared" si="0"/>
        <v>0</v>
      </c>
      <c r="R7" s="218"/>
      <c r="S7" s="220" t="s">
        <v>14</v>
      </c>
      <c r="T7" s="175" t="s">
        <v>16</v>
      </c>
      <c r="U7" s="178">
        <v>53861.9</v>
      </c>
      <c r="V7" s="175" t="s">
        <v>11</v>
      </c>
      <c r="W7" s="177"/>
    </row>
    <row r="8" spans="2:23" ht="21.95" customHeight="1">
      <c r="B8" s="199"/>
      <c r="C8" s="203"/>
      <c r="D8" s="134" t="s">
        <v>17</v>
      </c>
      <c r="E8" s="134">
        <f>L27</f>
        <v>600</v>
      </c>
      <c r="F8" s="131" t="s">
        <v>11</v>
      </c>
      <c r="G8" s="133" t="s">
        <v>18</v>
      </c>
      <c r="I8" s="201"/>
      <c r="J8" s="187"/>
      <c r="K8" s="131" t="s">
        <v>19</v>
      </c>
      <c r="L8" s="131">
        <f>单栋楼面积统计!Q28</f>
        <v>7644.3499999999995</v>
      </c>
      <c r="M8" s="131" t="s">
        <v>11</v>
      </c>
      <c r="N8" s="133"/>
      <c r="O8" s="145"/>
      <c r="P8" s="151">
        <f t="shared" si="0"/>
        <v>31.519999999999527</v>
      </c>
      <c r="R8" s="218"/>
      <c r="S8" s="221"/>
      <c r="T8" s="178" t="s">
        <v>19</v>
      </c>
      <c r="U8" s="178">
        <v>7612.83</v>
      </c>
      <c r="V8" s="175" t="s">
        <v>11</v>
      </c>
      <c r="W8" s="177"/>
    </row>
    <row r="9" spans="2:23" ht="21.95" customHeight="1">
      <c r="B9" s="199"/>
      <c r="C9" s="203"/>
      <c r="D9" s="134" t="s">
        <v>20</v>
      </c>
      <c r="E9" s="134">
        <f>L28</f>
        <v>300</v>
      </c>
      <c r="F9" s="131" t="s">
        <v>11</v>
      </c>
      <c r="G9" s="133" t="s">
        <v>21</v>
      </c>
      <c r="H9" s="135"/>
      <c r="I9" s="201"/>
      <c r="J9" s="187"/>
      <c r="K9" s="131" t="s">
        <v>22</v>
      </c>
      <c r="L9" s="131">
        <f>单栋楼面积统计!O26</f>
        <v>14671.2</v>
      </c>
      <c r="M9" s="131" t="s">
        <v>11</v>
      </c>
      <c r="N9" s="133"/>
      <c r="O9" s="145"/>
      <c r="P9" s="151">
        <f t="shared" si="0"/>
        <v>129.46000000000095</v>
      </c>
      <c r="R9" s="218"/>
      <c r="S9" s="221"/>
      <c r="T9" s="178" t="s">
        <v>22</v>
      </c>
      <c r="U9" s="178">
        <v>14541.74</v>
      </c>
      <c r="V9" s="175" t="s">
        <v>11</v>
      </c>
      <c r="W9" s="177"/>
    </row>
    <row r="10" spans="2:23" ht="21.95" customHeight="1">
      <c r="B10" s="199"/>
      <c r="C10" s="203"/>
      <c r="D10" s="134" t="s">
        <v>23</v>
      </c>
      <c r="E10" s="134">
        <f>L29+L13</f>
        <v>585.05000000000007</v>
      </c>
      <c r="F10" s="131" t="s">
        <v>11</v>
      </c>
      <c r="G10" s="133" t="s">
        <v>24</v>
      </c>
      <c r="I10" s="201"/>
      <c r="J10" s="187"/>
      <c r="K10" s="131" t="s">
        <v>25</v>
      </c>
      <c r="L10" s="131">
        <f>单栋楼面积统计!O27</f>
        <v>2031.39</v>
      </c>
      <c r="M10" s="131" t="s">
        <v>11</v>
      </c>
      <c r="N10" s="133" t="s">
        <v>26</v>
      </c>
      <c r="O10" s="145"/>
      <c r="P10" s="151">
        <f t="shared" si="0"/>
        <v>31.3900000000001</v>
      </c>
      <c r="R10" s="218"/>
      <c r="S10" s="221"/>
      <c r="T10" s="178" t="s">
        <v>25</v>
      </c>
      <c r="U10" s="178">
        <v>2000</v>
      </c>
      <c r="V10" s="175" t="s">
        <v>11</v>
      </c>
      <c r="W10" s="177" t="s">
        <v>26</v>
      </c>
    </row>
    <row r="11" spans="2:23" ht="21.95" customHeight="1">
      <c r="B11" s="199"/>
      <c r="C11" s="203"/>
      <c r="D11" s="131" t="s">
        <v>25</v>
      </c>
      <c r="E11" s="131">
        <f>L10</f>
        <v>2031.39</v>
      </c>
      <c r="F11" s="131" t="s">
        <v>11</v>
      </c>
      <c r="G11" s="133" t="s">
        <v>26</v>
      </c>
      <c r="I11" s="201"/>
      <c r="J11" s="187"/>
      <c r="K11" s="131" t="s">
        <v>27</v>
      </c>
      <c r="L11" s="131">
        <f>单栋楼面积统计!J7</f>
        <v>62.53</v>
      </c>
      <c r="M11" s="131" t="s">
        <v>11</v>
      </c>
      <c r="N11" s="133" t="s">
        <v>28</v>
      </c>
      <c r="O11" s="154"/>
      <c r="P11" s="151">
        <f t="shared" si="0"/>
        <v>2.5300000000000011</v>
      </c>
      <c r="R11" s="218"/>
      <c r="S11" s="221"/>
      <c r="T11" s="178" t="s">
        <v>27</v>
      </c>
      <c r="U11" s="178">
        <v>60</v>
      </c>
      <c r="V11" s="175" t="s">
        <v>11</v>
      </c>
      <c r="W11" s="177" t="s">
        <v>28</v>
      </c>
    </row>
    <row r="12" spans="2:23" ht="21.95" customHeight="1">
      <c r="B12" s="199"/>
      <c r="C12" s="203"/>
      <c r="D12" s="131" t="s">
        <v>27</v>
      </c>
      <c r="E12" s="131">
        <f>L11</f>
        <v>62.53</v>
      </c>
      <c r="F12" s="131" t="s">
        <v>11</v>
      </c>
      <c r="G12" s="133" t="s">
        <v>28</v>
      </c>
      <c r="I12" s="201"/>
      <c r="J12" s="187"/>
      <c r="K12" s="131" t="s">
        <v>29</v>
      </c>
      <c r="L12" s="131">
        <f>单栋楼面积统计!J5</f>
        <v>21.89</v>
      </c>
      <c r="M12" s="131" t="s">
        <v>11</v>
      </c>
      <c r="N12" s="133"/>
      <c r="O12" s="154"/>
      <c r="P12" s="151">
        <f t="shared" si="0"/>
        <v>1.8900000000000006</v>
      </c>
      <c r="R12" s="218"/>
      <c r="S12" s="221"/>
      <c r="T12" s="178" t="s">
        <v>29</v>
      </c>
      <c r="U12" s="178">
        <v>20</v>
      </c>
      <c r="V12" s="175" t="s">
        <v>11</v>
      </c>
      <c r="W12" s="177"/>
    </row>
    <row r="13" spans="2:23" ht="21.95" customHeight="1">
      <c r="B13" s="199"/>
      <c r="C13" s="203"/>
      <c r="D13" s="131" t="s">
        <v>29</v>
      </c>
      <c r="E13" s="131">
        <f>L12</f>
        <v>21.89</v>
      </c>
      <c r="F13" s="131" t="s">
        <v>11</v>
      </c>
      <c r="G13" s="133"/>
      <c r="I13" s="201"/>
      <c r="J13" s="187"/>
      <c r="K13" s="131" t="s">
        <v>23</v>
      </c>
      <c r="L13" s="131">
        <f>单栋楼面积统计!J8</f>
        <v>28.47</v>
      </c>
      <c r="M13" s="131" t="s">
        <v>11</v>
      </c>
      <c r="N13" s="133"/>
      <c r="O13" s="154"/>
      <c r="P13" s="151">
        <f t="shared" si="0"/>
        <v>1.5399999999999991</v>
      </c>
      <c r="R13" s="219"/>
      <c r="S13" s="222"/>
      <c r="T13" s="178" t="s">
        <v>23</v>
      </c>
      <c r="U13" s="178">
        <v>26.93</v>
      </c>
      <c r="V13" s="175" t="s">
        <v>11</v>
      </c>
      <c r="W13" s="177"/>
    </row>
    <row r="14" spans="2:23" ht="21.95" customHeight="1">
      <c r="B14" s="199"/>
      <c r="C14" s="203"/>
      <c r="D14" s="134" t="s">
        <v>30</v>
      </c>
      <c r="E14" s="134">
        <f>L30</f>
        <v>96.5</v>
      </c>
      <c r="F14" s="131" t="s">
        <v>11</v>
      </c>
      <c r="G14" s="133"/>
      <c r="I14" s="130">
        <v>5</v>
      </c>
      <c r="J14" s="189" t="s">
        <v>31</v>
      </c>
      <c r="K14" s="189"/>
      <c r="L14" s="152">
        <f>单栋楼面积统计!F24</f>
        <v>51890.2</v>
      </c>
      <c r="M14" s="131" t="s">
        <v>11</v>
      </c>
      <c r="N14" s="133"/>
      <c r="O14" s="154"/>
      <c r="P14" s="153">
        <f t="shared" si="0"/>
        <v>-18483.11</v>
      </c>
      <c r="R14" s="174">
        <v>5</v>
      </c>
      <c r="S14" s="188" t="s">
        <v>31</v>
      </c>
      <c r="T14" s="188"/>
      <c r="U14" s="175">
        <v>70373.31</v>
      </c>
      <c r="V14" s="175" t="s">
        <v>11</v>
      </c>
      <c r="W14" s="177"/>
    </row>
    <row r="15" spans="2:23" ht="21.95" customHeight="1">
      <c r="B15" s="199"/>
      <c r="C15" s="203"/>
      <c r="D15" s="134" t="s">
        <v>32</v>
      </c>
      <c r="E15" s="134">
        <f>L31</f>
        <v>86.7</v>
      </c>
      <c r="F15" s="131" t="s">
        <v>11</v>
      </c>
      <c r="G15" s="133"/>
      <c r="I15" s="130">
        <v>6</v>
      </c>
      <c r="J15" s="187" t="s">
        <v>33</v>
      </c>
      <c r="K15" s="187"/>
      <c r="L15" s="137">
        <f>车位数计算!G11</f>
        <v>1107.9427000000001</v>
      </c>
      <c r="M15" s="131" t="s">
        <v>34</v>
      </c>
      <c r="N15" s="215" t="s">
        <v>35</v>
      </c>
      <c r="O15" s="145"/>
      <c r="P15" s="155">
        <f t="shared" si="0"/>
        <v>2.9427000000000589</v>
      </c>
      <c r="R15" s="174">
        <v>6</v>
      </c>
      <c r="S15" s="188" t="s">
        <v>33</v>
      </c>
      <c r="T15" s="188"/>
      <c r="U15" s="179">
        <v>1105</v>
      </c>
      <c r="V15" s="175" t="s">
        <v>34</v>
      </c>
      <c r="W15" s="223" t="s">
        <v>35</v>
      </c>
    </row>
    <row r="16" spans="2:23" ht="21.95" customHeight="1">
      <c r="B16" s="199"/>
      <c r="C16" s="203"/>
      <c r="D16" s="131" t="s">
        <v>16</v>
      </c>
      <c r="E16" s="131">
        <f>L7</f>
        <v>53861.9</v>
      </c>
      <c r="F16" s="131" t="s">
        <v>11</v>
      </c>
      <c r="G16" s="133"/>
      <c r="I16" s="130">
        <v>7</v>
      </c>
      <c r="J16" s="187" t="s">
        <v>36</v>
      </c>
      <c r="K16" s="187"/>
      <c r="L16" s="137">
        <f>车位数计算!I11</f>
        <v>1973.8353999999999</v>
      </c>
      <c r="M16" s="131" t="s">
        <v>34</v>
      </c>
      <c r="N16" s="216"/>
      <c r="O16" s="145"/>
      <c r="P16" s="155">
        <f t="shared" si="0"/>
        <v>-143.16460000000006</v>
      </c>
      <c r="R16" s="174">
        <v>7</v>
      </c>
      <c r="S16" s="188" t="s">
        <v>36</v>
      </c>
      <c r="T16" s="188"/>
      <c r="U16" s="179">
        <v>2117</v>
      </c>
      <c r="V16" s="175" t="s">
        <v>34</v>
      </c>
      <c r="W16" s="224"/>
    </row>
    <row r="17" spans="2:23" ht="21.95" customHeight="1">
      <c r="B17" s="199"/>
      <c r="C17" s="203"/>
      <c r="D17" s="131" t="s">
        <v>19</v>
      </c>
      <c r="E17" s="131">
        <f>L8</f>
        <v>7644.3499999999995</v>
      </c>
      <c r="F17" s="131" t="s">
        <v>11</v>
      </c>
      <c r="G17" s="133"/>
      <c r="I17" s="130">
        <v>8</v>
      </c>
      <c r="J17" s="187" t="s">
        <v>37</v>
      </c>
      <c r="K17" s="187"/>
      <c r="L17" s="132">
        <f>L6/L4</f>
        <v>2.7096677613155102</v>
      </c>
      <c r="M17" s="131" t="s">
        <v>38</v>
      </c>
      <c r="N17" s="133" t="s">
        <v>39</v>
      </c>
      <c r="O17" s="145"/>
      <c r="P17" s="151"/>
      <c r="R17" s="174">
        <v>8</v>
      </c>
      <c r="S17" s="188" t="s">
        <v>37</v>
      </c>
      <c r="T17" s="188"/>
      <c r="U17" s="176">
        <f>U6/U4</f>
        <v>2.7028062120736625</v>
      </c>
      <c r="V17" s="175" t="s">
        <v>38</v>
      </c>
      <c r="W17" s="177" t="s">
        <v>39</v>
      </c>
    </row>
    <row r="18" spans="2:23" ht="21.95" customHeight="1">
      <c r="B18" s="200"/>
      <c r="C18" s="204"/>
      <c r="D18" s="131" t="s">
        <v>22</v>
      </c>
      <c r="E18" s="131">
        <f>L9</f>
        <v>14671.2</v>
      </c>
      <c r="F18" s="131" t="s">
        <v>11</v>
      </c>
      <c r="G18" s="133"/>
      <c r="I18" s="130">
        <v>9</v>
      </c>
      <c r="J18" s="187" t="s">
        <v>40</v>
      </c>
      <c r="K18" s="187"/>
      <c r="L18" s="131">
        <v>56</v>
      </c>
      <c r="M18" s="131" t="s">
        <v>41</v>
      </c>
      <c r="N18" s="133"/>
      <c r="O18" s="145"/>
      <c r="P18" s="151">
        <v>0</v>
      </c>
      <c r="R18" s="174">
        <v>9</v>
      </c>
      <c r="S18" s="188" t="s">
        <v>40</v>
      </c>
      <c r="T18" s="188"/>
      <c r="U18" s="175">
        <v>56</v>
      </c>
      <c r="V18" s="175" t="s">
        <v>41</v>
      </c>
      <c r="W18" s="177"/>
    </row>
    <row r="19" spans="2:23" ht="21.95" customHeight="1">
      <c r="B19" s="201">
        <v>5</v>
      </c>
      <c r="C19" s="190" t="s">
        <v>42</v>
      </c>
      <c r="D19" s="190"/>
      <c r="E19" s="136">
        <f>E20+E21</f>
        <v>78390.2</v>
      </c>
      <c r="F19" s="131" t="s">
        <v>11</v>
      </c>
      <c r="G19" s="133"/>
      <c r="I19" s="142">
        <v>10</v>
      </c>
      <c r="J19" s="191" t="s">
        <v>43</v>
      </c>
      <c r="K19" s="191"/>
      <c r="L19" s="143">
        <v>19</v>
      </c>
      <c r="M19" s="143" t="s">
        <v>41</v>
      </c>
      <c r="N19" s="144"/>
      <c r="O19" s="145"/>
      <c r="P19" s="156">
        <v>0</v>
      </c>
      <c r="R19" s="180">
        <v>10</v>
      </c>
      <c r="S19" s="192" t="s">
        <v>43</v>
      </c>
      <c r="T19" s="192"/>
      <c r="U19" s="181">
        <v>19</v>
      </c>
      <c r="V19" s="181" t="s">
        <v>41</v>
      </c>
      <c r="W19" s="182"/>
    </row>
    <row r="20" spans="2:23" ht="21.95" customHeight="1">
      <c r="B20" s="201"/>
      <c r="C20" s="190" t="s">
        <v>14</v>
      </c>
      <c r="D20" s="136" t="s">
        <v>44</v>
      </c>
      <c r="E20" s="136">
        <f>L14</f>
        <v>51890.2</v>
      </c>
      <c r="F20" s="131" t="s">
        <v>11</v>
      </c>
      <c r="G20" s="133"/>
      <c r="I20" s="145"/>
      <c r="J20" s="145"/>
      <c r="K20" s="145"/>
      <c r="L20" s="145"/>
      <c r="M20" s="145"/>
    </row>
    <row r="21" spans="2:23" ht="21.95" customHeight="1">
      <c r="B21" s="201"/>
      <c r="C21" s="190"/>
      <c r="D21" s="136" t="s">
        <v>45</v>
      </c>
      <c r="E21" s="136">
        <f>L32</f>
        <v>26500</v>
      </c>
      <c r="F21" s="131" t="s">
        <v>11</v>
      </c>
      <c r="G21" s="133"/>
      <c r="I21" s="157" t="s">
        <v>0</v>
      </c>
      <c r="J21" s="193" t="s">
        <v>46</v>
      </c>
      <c r="K21" s="193"/>
      <c r="L21" s="158" t="s">
        <v>2</v>
      </c>
      <c r="M21" s="158" t="s">
        <v>3</v>
      </c>
      <c r="N21" s="159" t="s">
        <v>4</v>
      </c>
    </row>
    <row r="22" spans="2:23" ht="21.95" customHeight="1">
      <c r="B22" s="201">
        <v>6</v>
      </c>
      <c r="C22" s="187" t="s">
        <v>33</v>
      </c>
      <c r="D22" s="187"/>
      <c r="E22" s="137">
        <f>E23+E24</f>
        <v>1833.9427000000001</v>
      </c>
      <c r="F22" s="131" t="s">
        <v>34</v>
      </c>
      <c r="G22" s="133"/>
      <c r="I22" s="160">
        <v>1</v>
      </c>
      <c r="J22" s="194" t="s">
        <v>8</v>
      </c>
      <c r="K22" s="194"/>
      <c r="L22" s="162">
        <f>L23/666</f>
        <v>51.911276276276283</v>
      </c>
      <c r="M22" s="161" t="s">
        <v>9</v>
      </c>
      <c r="N22" s="163"/>
    </row>
    <row r="23" spans="2:23" ht="21.95" customHeight="1">
      <c r="B23" s="201"/>
      <c r="C23" s="205" t="s">
        <v>14</v>
      </c>
      <c r="D23" s="138" t="s">
        <v>47</v>
      </c>
      <c r="E23" s="139">
        <f>L15</f>
        <v>1107.9427000000001</v>
      </c>
      <c r="F23" s="131" t="s">
        <v>34</v>
      </c>
      <c r="G23" s="206" t="s">
        <v>35</v>
      </c>
      <c r="I23" s="160">
        <v>2</v>
      </c>
      <c r="J23" s="194" t="s">
        <v>10</v>
      </c>
      <c r="K23" s="194"/>
      <c r="L23" s="161">
        <v>34572.910000000003</v>
      </c>
      <c r="M23" s="164" t="s">
        <v>11</v>
      </c>
      <c r="N23" s="163"/>
    </row>
    <row r="24" spans="2:23" ht="21.95" customHeight="1">
      <c r="B24" s="201"/>
      <c r="C24" s="205"/>
      <c r="D24" s="138" t="s">
        <v>48</v>
      </c>
      <c r="E24" s="139">
        <f>L33</f>
        <v>726</v>
      </c>
      <c r="F24" s="131" t="s">
        <v>34</v>
      </c>
      <c r="G24" s="207"/>
      <c r="I24" s="160">
        <v>3</v>
      </c>
      <c r="J24" s="194" t="s">
        <v>12</v>
      </c>
      <c r="K24" s="194"/>
      <c r="L24" s="161">
        <f>L25+L32</f>
        <v>143257.41999999998</v>
      </c>
      <c r="M24" s="164" t="s">
        <v>11</v>
      </c>
      <c r="N24" s="163"/>
    </row>
    <row r="25" spans="2:23" ht="21.95" customHeight="1">
      <c r="B25" s="201">
        <v>7</v>
      </c>
      <c r="C25" s="187" t="s">
        <v>36</v>
      </c>
      <c r="D25" s="187"/>
      <c r="E25" s="137">
        <f>E26+E27</f>
        <v>3923.8353999999999</v>
      </c>
      <c r="F25" s="131" t="s">
        <v>34</v>
      </c>
      <c r="G25" s="207"/>
      <c r="I25" s="209">
        <v>4</v>
      </c>
      <c r="J25" s="194" t="s">
        <v>13</v>
      </c>
      <c r="K25" s="194"/>
      <c r="L25" s="161">
        <f>L26+L27+L28+L29+L30+L31</f>
        <v>116757.42</v>
      </c>
      <c r="M25" s="164" t="s">
        <v>11</v>
      </c>
      <c r="N25" s="163"/>
    </row>
    <row r="26" spans="2:23" ht="21.95" customHeight="1">
      <c r="B26" s="201"/>
      <c r="C26" s="205" t="s">
        <v>14</v>
      </c>
      <c r="D26" s="138" t="s">
        <v>47</v>
      </c>
      <c r="E26" s="139">
        <f>L16</f>
        <v>1973.8353999999999</v>
      </c>
      <c r="F26" s="131" t="s">
        <v>34</v>
      </c>
      <c r="G26" s="207"/>
      <c r="I26" s="210"/>
      <c r="J26" s="212" t="s">
        <v>14</v>
      </c>
      <c r="K26" s="161" t="s">
        <v>15</v>
      </c>
      <c r="L26" s="161">
        <v>115117.64</v>
      </c>
      <c r="M26" s="164" t="s">
        <v>11</v>
      </c>
      <c r="N26" s="163"/>
    </row>
    <row r="27" spans="2:23" ht="21.95" customHeight="1">
      <c r="B27" s="201"/>
      <c r="C27" s="205"/>
      <c r="D27" s="138" t="s">
        <v>49</v>
      </c>
      <c r="E27" s="139">
        <f>L34</f>
        <v>1950</v>
      </c>
      <c r="F27" s="131" t="s">
        <v>34</v>
      </c>
      <c r="G27" s="208"/>
      <c r="I27" s="210"/>
      <c r="J27" s="213"/>
      <c r="K27" s="165" t="s">
        <v>17</v>
      </c>
      <c r="L27" s="165">
        <v>600</v>
      </c>
      <c r="M27" s="164" t="s">
        <v>11</v>
      </c>
      <c r="N27" s="163" t="s">
        <v>18</v>
      </c>
    </row>
    <row r="28" spans="2:23" ht="21.95" customHeight="1">
      <c r="B28" s="198">
        <v>8</v>
      </c>
      <c r="C28" s="202"/>
      <c r="D28" s="131" t="s">
        <v>50</v>
      </c>
      <c r="E28" s="137">
        <f>E29</f>
        <v>1080</v>
      </c>
      <c r="F28" s="140" t="s">
        <v>51</v>
      </c>
      <c r="G28" s="133"/>
      <c r="I28" s="210"/>
      <c r="J28" s="213"/>
      <c r="K28" s="165" t="s">
        <v>20</v>
      </c>
      <c r="L28" s="165">
        <v>300</v>
      </c>
      <c r="M28" s="164" t="s">
        <v>11</v>
      </c>
      <c r="N28" s="163" t="s">
        <v>21</v>
      </c>
    </row>
    <row r="29" spans="2:23" ht="21.95" customHeight="1">
      <c r="B29" s="199"/>
      <c r="C29" s="204"/>
      <c r="D29" s="131" t="s">
        <v>49</v>
      </c>
      <c r="E29" s="137">
        <v>1080</v>
      </c>
      <c r="F29" s="140" t="s">
        <v>51</v>
      </c>
      <c r="G29" s="133"/>
      <c r="I29" s="210"/>
      <c r="J29" s="213"/>
      <c r="K29" s="165" t="s">
        <v>23</v>
      </c>
      <c r="L29" s="165">
        <v>556.58000000000004</v>
      </c>
      <c r="M29" s="164" t="s">
        <v>11</v>
      </c>
      <c r="N29" s="163"/>
    </row>
    <row r="30" spans="2:23" ht="21.95" customHeight="1">
      <c r="B30" s="198">
        <v>9</v>
      </c>
      <c r="C30" s="202"/>
      <c r="D30" s="131" t="s">
        <v>52</v>
      </c>
      <c r="E30" s="137">
        <f>E31</f>
        <v>3456</v>
      </c>
      <c r="F30" s="131" t="s">
        <v>53</v>
      </c>
      <c r="G30" s="133"/>
      <c r="I30" s="210"/>
      <c r="J30" s="213"/>
      <c r="K30" s="165" t="s">
        <v>30</v>
      </c>
      <c r="L30" s="165">
        <v>96.5</v>
      </c>
      <c r="M30" s="164" t="s">
        <v>11</v>
      </c>
      <c r="N30" s="163"/>
    </row>
    <row r="31" spans="2:23" ht="21.95" customHeight="1">
      <c r="B31" s="199"/>
      <c r="C31" s="204"/>
      <c r="D31" s="131" t="s">
        <v>49</v>
      </c>
      <c r="E31" s="137">
        <v>3456</v>
      </c>
      <c r="F31" s="131" t="s">
        <v>53</v>
      </c>
      <c r="G31" s="133" t="s">
        <v>54</v>
      </c>
      <c r="I31" s="211"/>
      <c r="J31" s="214"/>
      <c r="K31" s="165" t="s">
        <v>32</v>
      </c>
      <c r="L31" s="165">
        <v>86.7</v>
      </c>
      <c r="M31" s="164" t="s">
        <v>11</v>
      </c>
      <c r="N31" s="163"/>
    </row>
    <row r="32" spans="2:23" ht="21.95" customHeight="1">
      <c r="B32" s="130">
        <v>10</v>
      </c>
      <c r="C32" s="187" t="s">
        <v>37</v>
      </c>
      <c r="D32" s="187"/>
      <c r="E32" s="141">
        <f>E6/E4</f>
        <v>3.0732034162488007</v>
      </c>
      <c r="F32" s="131" t="s">
        <v>38</v>
      </c>
      <c r="G32" s="133" t="s">
        <v>39</v>
      </c>
      <c r="I32" s="160">
        <v>5</v>
      </c>
      <c r="J32" s="194" t="s">
        <v>31</v>
      </c>
      <c r="K32" s="194"/>
      <c r="L32" s="161">
        <v>26500</v>
      </c>
      <c r="M32" s="164" t="s">
        <v>11</v>
      </c>
      <c r="N32" s="163"/>
    </row>
    <row r="33" spans="2:14" ht="21.95" customHeight="1">
      <c r="B33" s="130">
        <v>11</v>
      </c>
      <c r="C33" s="187" t="s">
        <v>40</v>
      </c>
      <c r="D33" s="187"/>
      <c r="E33" s="131">
        <v>34</v>
      </c>
      <c r="F33" s="131" t="s">
        <v>41</v>
      </c>
      <c r="G33" s="133"/>
      <c r="I33" s="160">
        <v>6</v>
      </c>
      <c r="J33" s="194" t="s">
        <v>55</v>
      </c>
      <c r="K33" s="194"/>
      <c r="L33" s="161">
        <v>726</v>
      </c>
      <c r="M33" s="161" t="s">
        <v>34</v>
      </c>
      <c r="N33" s="163"/>
    </row>
    <row r="34" spans="2:14" ht="21.95" customHeight="1">
      <c r="B34" s="142">
        <v>12</v>
      </c>
      <c r="C34" s="191" t="s">
        <v>43</v>
      </c>
      <c r="D34" s="191"/>
      <c r="E34" s="143">
        <v>30</v>
      </c>
      <c r="F34" s="143" t="s">
        <v>41</v>
      </c>
      <c r="G34" s="144"/>
      <c r="I34" s="160">
        <v>7</v>
      </c>
      <c r="J34" s="194" t="s">
        <v>36</v>
      </c>
      <c r="K34" s="194"/>
      <c r="L34" s="161">
        <v>1950</v>
      </c>
      <c r="M34" s="161" t="s">
        <v>34</v>
      </c>
      <c r="N34" s="163"/>
    </row>
    <row r="35" spans="2:14" ht="21.95" customHeight="1">
      <c r="B35" s="145"/>
      <c r="C35" s="145"/>
      <c r="D35" s="145"/>
      <c r="E35" s="145"/>
      <c r="F35" s="145"/>
      <c r="I35" s="160">
        <v>8</v>
      </c>
      <c r="J35" s="195" t="s">
        <v>50</v>
      </c>
      <c r="K35" s="196"/>
      <c r="L35" s="161">
        <f>E29</f>
        <v>1080</v>
      </c>
      <c r="M35" s="161" t="s">
        <v>51</v>
      </c>
      <c r="N35" s="163"/>
    </row>
    <row r="36" spans="2:14" ht="21.95" customHeight="1">
      <c r="B36" s="145"/>
      <c r="C36" s="145"/>
      <c r="D36" s="145"/>
      <c r="E36" s="145"/>
      <c r="F36" s="145"/>
      <c r="I36" s="160">
        <v>9</v>
      </c>
      <c r="J36" s="195" t="s">
        <v>52</v>
      </c>
      <c r="K36" s="196"/>
      <c r="L36" s="161">
        <f>E31</f>
        <v>3456</v>
      </c>
      <c r="M36" s="161" t="s">
        <v>53</v>
      </c>
      <c r="N36" s="163" t="s">
        <v>54</v>
      </c>
    </row>
    <row r="37" spans="2:14" ht="21.95" customHeight="1">
      <c r="I37" s="160">
        <v>10</v>
      </c>
      <c r="J37" s="194" t="s">
        <v>37</v>
      </c>
      <c r="K37" s="194"/>
      <c r="L37" s="166">
        <f>L25/L23</f>
        <v>3.3771360293362633</v>
      </c>
      <c r="M37" s="161" t="s">
        <v>38</v>
      </c>
      <c r="N37" s="163" t="s">
        <v>39</v>
      </c>
    </row>
    <row r="38" spans="2:14" ht="21.95" customHeight="1">
      <c r="I38" s="160">
        <v>11</v>
      </c>
      <c r="J38" s="194" t="s">
        <v>40</v>
      </c>
      <c r="K38" s="194"/>
      <c r="L38" s="161">
        <v>20</v>
      </c>
      <c r="M38" s="161" t="s">
        <v>41</v>
      </c>
      <c r="N38" s="167"/>
    </row>
    <row r="39" spans="2:14" ht="21.95" customHeight="1">
      <c r="I39" s="168">
        <v>12</v>
      </c>
      <c r="J39" s="197" t="s">
        <v>43</v>
      </c>
      <c r="K39" s="197"/>
      <c r="L39" s="169">
        <v>39</v>
      </c>
      <c r="M39" s="169" t="s">
        <v>41</v>
      </c>
      <c r="N39" s="170"/>
    </row>
    <row r="51" spans="2:13" ht="21.95" customHeight="1">
      <c r="M51" s="135"/>
    </row>
    <row r="52" spans="2:13" ht="21.95" customHeight="1">
      <c r="M52" s="135"/>
    </row>
    <row r="56" spans="2:13" ht="21.95" customHeight="1">
      <c r="B56" s="145"/>
      <c r="E56" s="145"/>
      <c r="F56" s="145"/>
    </row>
    <row r="71" spans="9:11" ht="21.95" customHeight="1">
      <c r="I71" s="183"/>
      <c r="J71" s="183"/>
      <c r="K71" s="183"/>
    </row>
    <row r="72" spans="9:11" ht="21.95" customHeight="1">
      <c r="I72" s="183"/>
      <c r="J72" s="183"/>
      <c r="K72" s="183"/>
    </row>
  </sheetData>
  <mergeCells count="67">
    <mergeCell ref="W15:W16"/>
    <mergeCell ref="J38:K38"/>
    <mergeCell ref="J39:K39"/>
    <mergeCell ref="B6:B18"/>
    <mergeCell ref="B19:B21"/>
    <mergeCell ref="B22:B24"/>
    <mergeCell ref="B25:B27"/>
    <mergeCell ref="B28:B29"/>
    <mergeCell ref="B30:B31"/>
    <mergeCell ref="C7:C18"/>
    <mergeCell ref="C20:C21"/>
    <mergeCell ref="C23:C24"/>
    <mergeCell ref="C26:C27"/>
    <mergeCell ref="C28:C29"/>
    <mergeCell ref="C30:C31"/>
    <mergeCell ref="G23:G27"/>
    <mergeCell ref="I6:I13"/>
    <mergeCell ref="C34:D34"/>
    <mergeCell ref="J34:K34"/>
    <mergeCell ref="J35:K35"/>
    <mergeCell ref="J36:K36"/>
    <mergeCell ref="J37:K37"/>
    <mergeCell ref="C25:D25"/>
    <mergeCell ref="J25:K25"/>
    <mergeCell ref="C32:D32"/>
    <mergeCell ref="J32:K32"/>
    <mergeCell ref="C33:D33"/>
    <mergeCell ref="J33:K33"/>
    <mergeCell ref="I25:I31"/>
    <mergeCell ref="J26:J31"/>
    <mergeCell ref="J21:K21"/>
    <mergeCell ref="C22:D22"/>
    <mergeCell ref="J22:K22"/>
    <mergeCell ref="J23:K23"/>
    <mergeCell ref="J24:K24"/>
    <mergeCell ref="J18:K18"/>
    <mergeCell ref="S18:T18"/>
    <mergeCell ref="C19:D19"/>
    <mergeCell ref="J19:K19"/>
    <mergeCell ref="S19:T19"/>
    <mergeCell ref="J15:K15"/>
    <mergeCell ref="S15:T15"/>
    <mergeCell ref="J16:K16"/>
    <mergeCell ref="S16:T16"/>
    <mergeCell ref="J17:K17"/>
    <mergeCell ref="S17:T17"/>
    <mergeCell ref="N15:N16"/>
    <mergeCell ref="C6:D6"/>
    <mergeCell ref="J6:K6"/>
    <mergeCell ref="S6:T6"/>
    <mergeCell ref="J14:K14"/>
    <mergeCell ref="S14:T14"/>
    <mergeCell ref="J7:J13"/>
    <mergeCell ref="R6:R13"/>
    <mergeCell ref="S7:S13"/>
    <mergeCell ref="C4:D4"/>
    <mergeCell ref="J4:K4"/>
    <mergeCell ref="S4:T4"/>
    <mergeCell ref="C5:D5"/>
    <mergeCell ref="J5:K5"/>
    <mergeCell ref="S5:T5"/>
    <mergeCell ref="C2:D2"/>
    <mergeCell ref="J2:K2"/>
    <mergeCell ref="S2:T2"/>
    <mergeCell ref="C3:D3"/>
    <mergeCell ref="J3:K3"/>
    <mergeCell ref="S3:T3"/>
  </mergeCells>
  <phoneticPr fontId="3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1"/>
  <sheetViews>
    <sheetView topLeftCell="A13" zoomScale="70" zoomScaleNormal="70" workbookViewId="0">
      <selection activeCell="O29" sqref="O29"/>
    </sheetView>
  </sheetViews>
  <sheetFormatPr defaultColWidth="9" defaultRowHeight="13.5"/>
  <cols>
    <col min="1" max="1" width="2" customWidth="1"/>
    <col min="2" max="2" width="10.25" customWidth="1"/>
    <col min="3" max="4" width="25" customWidth="1"/>
    <col min="5" max="5" width="39" customWidth="1"/>
    <col min="6" max="6" width="32" customWidth="1"/>
    <col min="7" max="7" width="1.625" customWidth="1"/>
    <col min="8" max="8" width="10.375" customWidth="1"/>
    <col min="9" max="9" width="21.25" customWidth="1"/>
    <col min="10" max="10" width="14.875" customWidth="1"/>
    <col min="11" max="11" width="29.875" customWidth="1"/>
    <col min="12" max="12" width="31.125" customWidth="1"/>
    <col min="13" max="13" width="1.5" customWidth="1"/>
    <col min="14" max="14" width="16.625" customWidth="1"/>
    <col min="15" max="15" width="12.625" customWidth="1"/>
    <col min="16" max="16" width="12.125" customWidth="1"/>
    <col min="17" max="17" width="15.5" customWidth="1"/>
  </cols>
  <sheetData>
    <row r="1" spans="1:17" ht="9.9499999999999993" customHeight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86"/>
      <c r="N1" s="86"/>
      <c r="O1" s="86"/>
      <c r="P1" s="86"/>
      <c r="Q1" s="86"/>
    </row>
    <row r="2" spans="1:17" ht="24.75" customHeight="1">
      <c r="A2" s="63"/>
      <c r="B2" s="225" t="s">
        <v>56</v>
      </c>
      <c r="C2" s="226"/>
      <c r="D2" s="226"/>
      <c r="E2" s="226"/>
      <c r="F2" s="227"/>
      <c r="G2" s="63"/>
      <c r="H2" s="228" t="s">
        <v>57</v>
      </c>
      <c r="I2" s="228"/>
      <c r="J2" s="228"/>
      <c r="K2" s="228"/>
      <c r="L2" s="228"/>
      <c r="M2" s="86"/>
      <c r="N2" s="229" t="s">
        <v>58</v>
      </c>
      <c r="O2" s="230"/>
      <c r="P2" s="230"/>
      <c r="Q2" s="231"/>
    </row>
    <row r="3" spans="1:17" ht="26.25" customHeight="1">
      <c r="A3" s="63"/>
      <c r="B3" s="64" t="s">
        <v>59</v>
      </c>
      <c r="C3" s="65" t="s">
        <v>60</v>
      </c>
      <c r="D3" s="65" t="s">
        <v>61</v>
      </c>
      <c r="E3" s="65" t="s">
        <v>62</v>
      </c>
      <c r="F3" s="66" t="s">
        <v>63</v>
      </c>
      <c r="G3" s="63"/>
      <c r="H3" s="67" t="s">
        <v>59</v>
      </c>
      <c r="I3" s="87" t="s">
        <v>60</v>
      </c>
      <c r="J3" s="87" t="s">
        <v>61</v>
      </c>
      <c r="K3" s="87" t="s">
        <v>62</v>
      </c>
      <c r="L3" s="88" t="s">
        <v>63</v>
      </c>
      <c r="M3" s="86"/>
      <c r="N3" s="89" t="s">
        <v>59</v>
      </c>
      <c r="O3" s="90" t="s">
        <v>60</v>
      </c>
      <c r="P3" s="91" t="s">
        <v>61</v>
      </c>
      <c r="Q3" s="124" t="s">
        <v>63</v>
      </c>
    </row>
    <row r="4" spans="1:17" ht="24.75" customHeight="1">
      <c r="A4" s="63"/>
      <c r="B4" s="251" t="s">
        <v>64</v>
      </c>
      <c r="C4" s="68" t="s">
        <v>65</v>
      </c>
      <c r="D4" s="68">
        <v>1207.17</v>
      </c>
      <c r="E4" s="262">
        <f>D4+D5+D6</f>
        <v>13448.91</v>
      </c>
      <c r="F4" s="268">
        <v>53861.9</v>
      </c>
      <c r="G4" s="63"/>
      <c r="H4" s="272" t="s">
        <v>64</v>
      </c>
      <c r="I4" s="92" t="s">
        <v>66</v>
      </c>
      <c r="J4" s="92">
        <v>203.83</v>
      </c>
      <c r="K4" s="279">
        <f>J4+J5+J6+J7+J8+J9</f>
        <v>1507.0200000000002</v>
      </c>
      <c r="L4" s="286">
        <f>K4+K10+K13+K16+K19+K20+K21+K22</f>
        <v>20343.43</v>
      </c>
      <c r="M4" s="86"/>
      <c r="N4" s="93" t="s">
        <v>64</v>
      </c>
      <c r="O4" s="94" t="s">
        <v>67</v>
      </c>
      <c r="P4" s="95">
        <v>1147.3399999999999</v>
      </c>
      <c r="Q4" s="268">
        <f>P4+P5+P6+P7</f>
        <v>4116.3999999999996</v>
      </c>
    </row>
    <row r="5" spans="1:17" ht="24.75" customHeight="1">
      <c r="A5" s="63"/>
      <c r="B5" s="251"/>
      <c r="C5" s="68" t="s">
        <v>68</v>
      </c>
      <c r="D5" s="68">
        <v>8059.1</v>
      </c>
      <c r="E5" s="262"/>
      <c r="F5" s="268"/>
      <c r="G5" s="63"/>
      <c r="H5" s="272"/>
      <c r="I5" s="92" t="s">
        <v>69</v>
      </c>
      <c r="J5" s="92">
        <v>21.89</v>
      </c>
      <c r="K5" s="279"/>
      <c r="L5" s="286"/>
      <c r="M5" s="86"/>
      <c r="N5" s="93" t="s">
        <v>70</v>
      </c>
      <c r="O5" s="96" t="s">
        <v>67</v>
      </c>
      <c r="P5" s="95">
        <v>1045.3399999999999</v>
      </c>
      <c r="Q5" s="291"/>
    </row>
    <row r="6" spans="1:17" ht="24.75" customHeight="1">
      <c r="A6" s="63"/>
      <c r="B6" s="251"/>
      <c r="C6" s="68" t="s">
        <v>71</v>
      </c>
      <c r="D6" s="68">
        <v>4182.6400000000003</v>
      </c>
      <c r="E6" s="262"/>
      <c r="F6" s="268"/>
      <c r="G6" s="63"/>
      <c r="H6" s="272"/>
      <c r="I6" s="92" t="s">
        <v>67</v>
      </c>
      <c r="J6" s="92">
        <v>828.1</v>
      </c>
      <c r="K6" s="279"/>
      <c r="L6" s="286"/>
      <c r="M6" s="86"/>
      <c r="N6" s="93" t="s">
        <v>72</v>
      </c>
      <c r="O6" s="96" t="s">
        <v>67</v>
      </c>
      <c r="P6" s="95">
        <v>1045.3399999999999</v>
      </c>
      <c r="Q6" s="291"/>
    </row>
    <row r="7" spans="1:17" ht="24.75" customHeight="1">
      <c r="A7" s="63"/>
      <c r="B7" s="252" t="s">
        <v>70</v>
      </c>
      <c r="C7" s="69" t="s">
        <v>73</v>
      </c>
      <c r="D7" s="69">
        <v>608.13</v>
      </c>
      <c r="E7" s="263">
        <f>D7+D8+D9+D10+D11</f>
        <v>11902.169999999998</v>
      </c>
      <c r="F7" s="268"/>
      <c r="G7" s="63"/>
      <c r="H7" s="272"/>
      <c r="I7" s="97" t="s">
        <v>74</v>
      </c>
      <c r="J7" s="92">
        <v>62.53</v>
      </c>
      <c r="K7" s="279"/>
      <c r="L7" s="286"/>
      <c r="M7" s="86"/>
      <c r="N7" s="98" t="s">
        <v>75</v>
      </c>
      <c r="O7" s="99" t="s">
        <v>67</v>
      </c>
      <c r="P7" s="100">
        <v>878.38</v>
      </c>
      <c r="Q7" s="292"/>
    </row>
    <row r="8" spans="1:17" ht="24.75" customHeight="1">
      <c r="A8" s="63"/>
      <c r="B8" s="252"/>
      <c r="C8" s="69" t="s">
        <v>76</v>
      </c>
      <c r="D8" s="69">
        <v>955.42</v>
      </c>
      <c r="E8" s="263"/>
      <c r="F8" s="268"/>
      <c r="G8" s="63"/>
      <c r="H8" s="272"/>
      <c r="I8" s="97" t="s">
        <v>77</v>
      </c>
      <c r="J8" s="92">
        <v>28.47</v>
      </c>
      <c r="K8" s="279"/>
      <c r="L8" s="286"/>
      <c r="M8" s="86"/>
      <c r="N8" s="86"/>
      <c r="O8" s="86"/>
      <c r="P8" s="86"/>
      <c r="Q8" s="86"/>
    </row>
    <row r="9" spans="1:17" ht="27" customHeight="1">
      <c r="A9" s="63"/>
      <c r="B9" s="252"/>
      <c r="C9" s="69" t="s">
        <v>78</v>
      </c>
      <c r="D9" s="69">
        <v>743.86</v>
      </c>
      <c r="E9" s="263"/>
      <c r="F9" s="268"/>
      <c r="G9" s="63"/>
      <c r="H9" s="272"/>
      <c r="I9" s="92" t="s">
        <v>79</v>
      </c>
      <c r="J9" s="101">
        <v>362.2</v>
      </c>
      <c r="K9" s="279"/>
      <c r="L9" s="286"/>
      <c r="M9" s="86"/>
    </row>
    <row r="10" spans="1:17" ht="24.75" customHeight="1">
      <c r="A10" s="63"/>
      <c r="B10" s="252"/>
      <c r="C10" s="69" t="s">
        <v>68</v>
      </c>
      <c r="D10" s="69">
        <v>6748.03</v>
      </c>
      <c r="E10" s="263"/>
      <c r="F10" s="268"/>
      <c r="G10" s="63"/>
      <c r="H10" s="273" t="s">
        <v>70</v>
      </c>
      <c r="I10" s="102" t="s">
        <v>80</v>
      </c>
      <c r="J10" s="102">
        <v>67.97</v>
      </c>
      <c r="K10" s="280">
        <f>J10+J11+J12</f>
        <v>1507.02</v>
      </c>
      <c r="L10" s="286"/>
      <c r="M10" s="86"/>
    </row>
    <row r="11" spans="1:17" ht="24.75" customHeight="1">
      <c r="A11" s="63"/>
      <c r="B11" s="252"/>
      <c r="C11" s="69" t="s">
        <v>71</v>
      </c>
      <c r="D11" s="69">
        <v>2846.73</v>
      </c>
      <c r="E11" s="263"/>
      <c r="F11" s="268"/>
      <c r="G11" s="63"/>
      <c r="H11" s="273"/>
      <c r="I11" s="102" t="s">
        <v>81</v>
      </c>
      <c r="J11" s="103">
        <v>539.1</v>
      </c>
      <c r="K11" s="280"/>
      <c r="L11" s="286"/>
      <c r="M11" s="86"/>
    </row>
    <row r="12" spans="1:17" ht="27" customHeight="1">
      <c r="A12" s="63"/>
      <c r="B12" s="253" t="s">
        <v>72</v>
      </c>
      <c r="C12" s="70" t="s">
        <v>78</v>
      </c>
      <c r="D12" s="70">
        <v>955.39</v>
      </c>
      <c r="E12" s="264">
        <f>D12+D13+D14+D15</f>
        <v>11902.17</v>
      </c>
      <c r="F12" s="268"/>
      <c r="G12" s="63"/>
      <c r="H12" s="273"/>
      <c r="I12" s="102" t="s">
        <v>67</v>
      </c>
      <c r="J12" s="102">
        <v>899.95</v>
      </c>
      <c r="K12" s="280"/>
      <c r="L12" s="286"/>
      <c r="M12" s="86"/>
    </row>
    <row r="13" spans="1:17" ht="24.75" customHeight="1">
      <c r="A13" s="63"/>
      <c r="B13" s="253"/>
      <c r="C13" s="70" t="s">
        <v>82</v>
      </c>
      <c r="D13" s="70">
        <v>868.1</v>
      </c>
      <c r="E13" s="264"/>
      <c r="F13" s="268"/>
      <c r="G13" s="63"/>
      <c r="H13" s="274" t="s">
        <v>72</v>
      </c>
      <c r="I13" s="104" t="s">
        <v>80</v>
      </c>
      <c r="J13" s="104">
        <v>67.97</v>
      </c>
      <c r="K13" s="281">
        <f>J13+J14+J15</f>
        <v>1507.02</v>
      </c>
      <c r="L13" s="286"/>
      <c r="M13" s="86"/>
    </row>
    <row r="14" spans="1:17" ht="24.75" customHeight="1">
      <c r="A14" s="63"/>
      <c r="B14" s="253"/>
      <c r="C14" s="70" t="s">
        <v>68</v>
      </c>
      <c r="D14" s="70">
        <v>7219.09</v>
      </c>
      <c r="E14" s="264"/>
      <c r="F14" s="268"/>
      <c r="G14" s="63"/>
      <c r="H14" s="274"/>
      <c r="I14" s="104" t="s">
        <v>81</v>
      </c>
      <c r="J14" s="105">
        <v>539.1</v>
      </c>
      <c r="K14" s="281"/>
      <c r="L14" s="286"/>
      <c r="M14" s="86"/>
    </row>
    <row r="15" spans="1:17" ht="27" customHeight="1">
      <c r="A15" s="63"/>
      <c r="B15" s="253"/>
      <c r="C15" s="70" t="s">
        <v>71</v>
      </c>
      <c r="D15" s="70">
        <v>2859.59</v>
      </c>
      <c r="E15" s="264"/>
      <c r="F15" s="268"/>
      <c r="G15" s="63"/>
      <c r="H15" s="274"/>
      <c r="I15" s="104" t="s">
        <v>67</v>
      </c>
      <c r="J15" s="104">
        <v>899.95</v>
      </c>
      <c r="K15" s="281"/>
      <c r="L15" s="286"/>
      <c r="M15" s="86"/>
    </row>
    <row r="16" spans="1:17" ht="24.75" customHeight="1">
      <c r="A16" s="63"/>
      <c r="B16" s="254" t="s">
        <v>75</v>
      </c>
      <c r="C16" s="71" t="s">
        <v>83</v>
      </c>
      <c r="D16" s="71">
        <v>3140.84</v>
      </c>
      <c r="E16" s="265">
        <f>D16+D17+D18</f>
        <v>12150.29</v>
      </c>
      <c r="F16" s="268"/>
      <c r="G16" s="63"/>
      <c r="H16" s="275" t="s">
        <v>75</v>
      </c>
      <c r="I16" s="106" t="s">
        <v>80</v>
      </c>
      <c r="J16" s="106">
        <v>67.97</v>
      </c>
      <c r="K16" s="282">
        <f>J16+J17+J18</f>
        <v>1507.02</v>
      </c>
      <c r="L16" s="286"/>
      <c r="M16" s="86"/>
    </row>
    <row r="17" spans="1:18" ht="24.75" customHeight="1">
      <c r="A17" s="63"/>
      <c r="B17" s="254"/>
      <c r="C17" s="71" t="s">
        <v>68</v>
      </c>
      <c r="D17" s="71">
        <v>6635.56</v>
      </c>
      <c r="E17" s="265"/>
      <c r="F17" s="268"/>
      <c r="G17" s="63"/>
      <c r="H17" s="275"/>
      <c r="I17" s="107" t="s">
        <v>81</v>
      </c>
      <c r="J17" s="108">
        <v>539.1</v>
      </c>
      <c r="K17" s="282"/>
      <c r="L17" s="286"/>
      <c r="M17" s="86"/>
    </row>
    <row r="18" spans="1:18" ht="26.25" customHeight="1">
      <c r="A18" s="63"/>
      <c r="B18" s="254"/>
      <c r="C18" s="71" t="s">
        <v>71</v>
      </c>
      <c r="D18" s="71">
        <v>2373.89</v>
      </c>
      <c r="E18" s="265"/>
      <c r="F18" s="268"/>
      <c r="G18" s="63"/>
      <c r="H18" s="275"/>
      <c r="I18" s="106" t="s">
        <v>67</v>
      </c>
      <c r="J18" s="106">
        <v>899.95</v>
      </c>
      <c r="K18" s="282"/>
      <c r="L18" s="286"/>
      <c r="M18" s="86"/>
    </row>
    <row r="19" spans="1:18" ht="24.75" customHeight="1">
      <c r="A19" s="63"/>
      <c r="B19" s="255" t="s">
        <v>84</v>
      </c>
      <c r="C19" s="72" t="s">
        <v>85</v>
      </c>
      <c r="D19" s="73">
        <v>1327.73</v>
      </c>
      <c r="E19" s="266">
        <f>D19+D20</f>
        <v>4458.3600000000006</v>
      </c>
      <c r="F19" s="268"/>
      <c r="G19" s="63"/>
      <c r="H19" s="276" t="s">
        <v>86</v>
      </c>
      <c r="I19" s="109" t="s">
        <v>81</v>
      </c>
      <c r="J19" s="110">
        <v>51.89</v>
      </c>
      <c r="K19" s="111">
        <f>J19</f>
        <v>51.89</v>
      </c>
      <c r="L19" s="286"/>
      <c r="M19" s="86"/>
    </row>
    <row r="20" spans="1:18" ht="24.75" customHeight="1">
      <c r="A20" s="63"/>
      <c r="B20" s="256"/>
      <c r="C20" s="75" t="s">
        <v>87</v>
      </c>
      <c r="D20" s="75">
        <v>3130.63</v>
      </c>
      <c r="E20" s="267"/>
      <c r="F20" s="269"/>
      <c r="G20" s="63"/>
      <c r="H20" s="276"/>
      <c r="I20" s="110" t="s">
        <v>88</v>
      </c>
      <c r="J20" s="110">
        <v>784.08</v>
      </c>
      <c r="K20" s="111">
        <f>J20</f>
        <v>784.08</v>
      </c>
      <c r="L20" s="286"/>
      <c r="M20" s="86"/>
      <c r="N20" s="86"/>
      <c r="O20" s="86"/>
      <c r="P20" s="112"/>
      <c r="Q20" s="112"/>
    </row>
    <row r="21" spans="1:18" ht="24.75" customHeight="1">
      <c r="A21" s="63"/>
      <c r="B21" s="63"/>
      <c r="C21" s="63"/>
      <c r="D21" s="63"/>
      <c r="E21" s="63"/>
      <c r="F21" s="63"/>
      <c r="G21" s="63"/>
      <c r="H21" s="74" t="s">
        <v>89</v>
      </c>
      <c r="I21" s="110" t="s">
        <v>88</v>
      </c>
      <c r="J21" s="110">
        <v>784.08</v>
      </c>
      <c r="K21" s="111">
        <f>J21*17</f>
        <v>13329.36</v>
      </c>
      <c r="L21" s="286"/>
      <c r="M21" s="86"/>
      <c r="N21" s="86"/>
      <c r="O21" s="86"/>
      <c r="P21" s="86"/>
      <c r="Q21" s="86"/>
    </row>
    <row r="22" spans="1:18" ht="24.75" customHeight="1">
      <c r="A22" s="63"/>
      <c r="B22" s="232" t="s">
        <v>90</v>
      </c>
      <c r="C22" s="233"/>
      <c r="D22" s="233"/>
      <c r="E22" s="233"/>
      <c r="F22" s="234"/>
      <c r="G22" s="63"/>
      <c r="H22" s="76" t="s">
        <v>91</v>
      </c>
      <c r="I22" s="113" t="s">
        <v>92</v>
      </c>
      <c r="J22" s="114">
        <v>150.02000000000001</v>
      </c>
      <c r="K22" s="115">
        <f>J22</f>
        <v>150.02000000000001</v>
      </c>
      <c r="L22" s="286"/>
      <c r="M22" s="86"/>
      <c r="N22" s="86"/>
      <c r="O22" s="86"/>
      <c r="P22" s="86"/>
      <c r="Q22" s="86"/>
    </row>
    <row r="23" spans="1:18" ht="24.75" customHeight="1">
      <c r="A23" s="63"/>
      <c r="B23" s="77" t="s">
        <v>93</v>
      </c>
      <c r="C23" s="78" t="s">
        <v>60</v>
      </c>
      <c r="D23" s="78" t="s">
        <v>61</v>
      </c>
      <c r="E23" s="78" t="s">
        <v>62</v>
      </c>
      <c r="F23" s="79" t="s">
        <v>63</v>
      </c>
      <c r="G23" s="63"/>
      <c r="M23" s="86"/>
    </row>
    <row r="24" spans="1:18" ht="24.75" customHeight="1">
      <c r="A24" s="63"/>
      <c r="B24" s="257" t="s">
        <v>94</v>
      </c>
      <c r="C24" s="80" t="s">
        <v>95</v>
      </c>
      <c r="D24" s="80">
        <f>E24-D25-D26</f>
        <v>17158.2</v>
      </c>
      <c r="E24" s="259">
        <v>26958.2</v>
      </c>
      <c r="F24" s="268">
        <f>E24+D28</f>
        <v>51890.2</v>
      </c>
      <c r="G24" s="63"/>
      <c r="H24" s="235" t="s">
        <v>96</v>
      </c>
      <c r="I24" s="236"/>
      <c r="J24" s="236"/>
      <c r="K24" s="236"/>
      <c r="L24" s="237"/>
      <c r="M24" s="86"/>
      <c r="N24" s="238" t="s">
        <v>97</v>
      </c>
      <c r="O24" s="239"/>
      <c r="P24" s="239"/>
      <c r="Q24" s="240"/>
    </row>
    <row r="25" spans="1:18" ht="24.75" customHeight="1">
      <c r="A25" s="63"/>
      <c r="B25" s="258"/>
      <c r="C25" s="80" t="s">
        <v>98</v>
      </c>
      <c r="D25" s="81">
        <v>5800</v>
      </c>
      <c r="E25" s="260"/>
      <c r="F25" s="270"/>
      <c r="G25" s="63"/>
      <c r="H25" s="82"/>
      <c r="I25" s="116" t="s">
        <v>60</v>
      </c>
      <c r="J25" s="241" t="s">
        <v>61</v>
      </c>
      <c r="K25" s="242"/>
      <c r="L25" s="117" t="s">
        <v>63</v>
      </c>
      <c r="M25" s="86"/>
      <c r="N25" s="118" t="s">
        <v>60</v>
      </c>
      <c r="O25" s="243" t="s">
        <v>61</v>
      </c>
      <c r="P25" s="243"/>
      <c r="Q25" s="244"/>
    </row>
    <row r="26" spans="1:18" ht="24.75" customHeight="1">
      <c r="A26" s="63"/>
      <c r="B26" s="258"/>
      <c r="C26" s="259" t="s">
        <v>99</v>
      </c>
      <c r="D26" s="261">
        <v>4000</v>
      </c>
      <c r="E26" s="260"/>
      <c r="F26" s="270"/>
      <c r="G26" s="63"/>
      <c r="H26" s="277" t="s">
        <v>100</v>
      </c>
      <c r="I26" s="119" t="s">
        <v>56</v>
      </c>
      <c r="J26" s="119">
        <f>F4</f>
        <v>53861.9</v>
      </c>
      <c r="K26" s="283">
        <f>J26+J27+J28</f>
        <v>78321.73000000001</v>
      </c>
      <c r="L26" s="287">
        <f>K26+J29</f>
        <v>130211.93000000001</v>
      </c>
      <c r="M26" s="86"/>
      <c r="N26" s="120" t="s">
        <v>101</v>
      </c>
      <c r="O26" s="245">
        <f>J4+J10+J13+J16+K20+K21+K22</f>
        <v>14671.2</v>
      </c>
      <c r="P26" s="245"/>
      <c r="Q26" s="246"/>
    </row>
    <row r="27" spans="1:18" ht="24.75" customHeight="1">
      <c r="A27" s="63"/>
      <c r="B27" s="258"/>
      <c r="C27" s="260"/>
      <c r="D27" s="260"/>
      <c r="E27" s="260"/>
      <c r="F27" s="270"/>
      <c r="G27" s="63"/>
      <c r="H27" s="278"/>
      <c r="I27" s="119" t="s">
        <v>58</v>
      </c>
      <c r="J27" s="119">
        <f>Q4</f>
        <v>4116.3999999999996</v>
      </c>
      <c r="K27" s="284"/>
      <c r="L27" s="287"/>
      <c r="M27" s="86"/>
      <c r="N27" s="120" t="s">
        <v>81</v>
      </c>
      <c r="O27" s="245">
        <f>J9+J11+J14+J17+J19</f>
        <v>2031.39</v>
      </c>
      <c r="P27" s="245"/>
      <c r="Q27" s="246"/>
    </row>
    <row r="28" spans="1:18" ht="24.75" customHeight="1">
      <c r="A28" s="63"/>
      <c r="B28" s="83" t="s">
        <v>102</v>
      </c>
      <c r="C28" s="84" t="s">
        <v>95</v>
      </c>
      <c r="D28" s="247">
        <v>24932</v>
      </c>
      <c r="E28" s="248"/>
      <c r="F28" s="271"/>
      <c r="G28" s="63"/>
      <c r="H28" s="278"/>
      <c r="I28" s="119" t="s">
        <v>57</v>
      </c>
      <c r="J28" s="119">
        <f>L4</f>
        <v>20343.43</v>
      </c>
      <c r="K28" s="285"/>
      <c r="L28" s="287"/>
      <c r="M28" s="86"/>
      <c r="N28" s="289" t="s">
        <v>103</v>
      </c>
      <c r="O28" s="121" t="s">
        <v>104</v>
      </c>
      <c r="P28" s="121">
        <f>J6+J12+J15+J18</f>
        <v>3527.95</v>
      </c>
      <c r="Q28" s="246">
        <f>P28+P29</f>
        <v>7644.3499999999995</v>
      </c>
    </row>
    <row r="29" spans="1:18" ht="27" customHeight="1">
      <c r="A29" s="63"/>
      <c r="B29" s="63"/>
      <c r="C29" s="63"/>
      <c r="D29" s="63"/>
      <c r="E29" s="63"/>
      <c r="F29" s="63"/>
      <c r="G29" s="63"/>
      <c r="H29" s="85" t="s">
        <v>105</v>
      </c>
      <c r="I29" s="122" t="s">
        <v>106</v>
      </c>
      <c r="J29" s="249">
        <f>F24</f>
        <v>51890.2</v>
      </c>
      <c r="K29" s="250"/>
      <c r="L29" s="288"/>
      <c r="M29" s="112"/>
      <c r="N29" s="290"/>
      <c r="O29" s="123" t="s">
        <v>107</v>
      </c>
      <c r="P29" s="123">
        <f>Q4</f>
        <v>4116.3999999999996</v>
      </c>
      <c r="Q29" s="293"/>
    </row>
    <row r="30" spans="1:18" ht="30" customHeight="1">
      <c r="A30" s="63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112"/>
      <c r="N30" s="112"/>
      <c r="O30" s="112"/>
      <c r="P30" s="112"/>
      <c r="Q30" s="112"/>
      <c r="R30" s="125"/>
    </row>
    <row r="31" spans="1:18" ht="30" customHeight="1">
      <c r="A31" s="63"/>
      <c r="B31" s="63"/>
      <c r="C31" s="63"/>
      <c r="D31" s="63"/>
      <c r="E31" s="63"/>
      <c r="F31" s="63"/>
      <c r="G31" s="63"/>
      <c r="M31" s="112"/>
      <c r="N31" s="112"/>
      <c r="O31" s="112"/>
      <c r="P31" s="112"/>
      <c r="Q31" s="112"/>
      <c r="R31" s="125"/>
    </row>
    <row r="32" spans="1:18" ht="30" customHeight="1">
      <c r="A32" s="63"/>
      <c r="B32" s="63"/>
      <c r="C32" s="63"/>
      <c r="D32" s="63"/>
      <c r="E32" s="63"/>
      <c r="F32" s="63"/>
      <c r="G32" s="63"/>
      <c r="M32" s="112"/>
      <c r="N32" s="112"/>
      <c r="O32" s="112"/>
      <c r="P32" s="112"/>
      <c r="Q32" s="112"/>
      <c r="R32" s="125"/>
    </row>
    <row r="33" spans="1:17" ht="30" customHeight="1">
      <c r="A33" s="63"/>
      <c r="B33" s="63"/>
      <c r="C33" s="63"/>
      <c r="D33" s="63"/>
      <c r="E33" s="63"/>
      <c r="F33" s="63"/>
      <c r="G33" s="63"/>
      <c r="M33" s="86"/>
      <c r="N33" s="86"/>
      <c r="O33" s="86"/>
      <c r="P33" s="86"/>
      <c r="Q33" s="86"/>
    </row>
    <row r="34" spans="1:17" ht="30" customHeight="1">
      <c r="A34" s="63"/>
      <c r="B34" s="63"/>
      <c r="C34" s="63"/>
      <c r="D34" s="63"/>
      <c r="E34" s="63"/>
      <c r="F34" s="63"/>
      <c r="G34" s="63"/>
      <c r="M34" s="86"/>
      <c r="N34" s="86"/>
      <c r="O34" s="86"/>
      <c r="P34" s="86"/>
      <c r="Q34" s="86"/>
    </row>
    <row r="35" spans="1:17" ht="30" customHeight="1">
      <c r="A35" s="63"/>
      <c r="B35" s="63"/>
      <c r="C35" s="63"/>
      <c r="D35" s="63"/>
      <c r="E35" s="63"/>
      <c r="F35" s="63"/>
      <c r="G35" s="63"/>
      <c r="M35" s="86"/>
      <c r="N35" s="86"/>
      <c r="O35" s="86"/>
      <c r="P35" s="86"/>
      <c r="Q35" s="86"/>
    </row>
    <row r="36" spans="1:17" ht="30" customHeight="1">
      <c r="A36" s="63"/>
      <c r="B36" s="63"/>
      <c r="C36" s="63"/>
      <c r="D36" s="63"/>
      <c r="E36" s="63"/>
      <c r="F36" s="63"/>
      <c r="G36" s="63"/>
      <c r="M36" s="86"/>
      <c r="N36" s="86"/>
      <c r="O36" s="86"/>
      <c r="P36" s="86"/>
      <c r="Q36" s="86"/>
    </row>
    <row r="37" spans="1:17" ht="30" customHeight="1">
      <c r="A37" s="63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86"/>
      <c r="N37" s="86"/>
      <c r="O37" s="86"/>
      <c r="P37" s="86"/>
      <c r="Q37" s="86"/>
    </row>
    <row r="38" spans="1:17" ht="30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86"/>
      <c r="N38" s="86"/>
      <c r="O38" s="86"/>
      <c r="P38" s="86"/>
      <c r="Q38" s="86"/>
    </row>
    <row r="39" spans="1:17" ht="30" customHeight="1">
      <c r="A39" s="63"/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86"/>
      <c r="N39" s="86"/>
      <c r="O39" s="86"/>
      <c r="P39" s="86"/>
      <c r="Q39" s="86"/>
    </row>
    <row r="40" spans="1:17" ht="30" customHeight="1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86"/>
      <c r="N40" s="86"/>
      <c r="O40" s="86"/>
      <c r="P40" s="86"/>
      <c r="Q40" s="86"/>
    </row>
    <row r="41" spans="1:17" ht="30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86"/>
      <c r="N41" s="86"/>
      <c r="O41" s="86"/>
      <c r="P41" s="86"/>
      <c r="Q41" s="86"/>
    </row>
    <row r="42" spans="1:17" ht="30" customHeight="1">
      <c r="A42" s="63"/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86"/>
      <c r="N42" s="86"/>
      <c r="O42" s="86"/>
      <c r="P42" s="86"/>
      <c r="Q42" s="86"/>
    </row>
    <row r="43" spans="1:17" ht="30" customHeight="1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86"/>
      <c r="N43" s="86"/>
      <c r="O43" s="86"/>
      <c r="P43" s="86"/>
      <c r="Q43" s="86"/>
    </row>
    <row r="44" spans="1:17" ht="30" customHeight="1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86"/>
      <c r="N44" s="86"/>
      <c r="O44" s="86"/>
      <c r="P44" s="86"/>
      <c r="Q44" s="86"/>
    </row>
    <row r="45" spans="1:17" ht="30" customHeight="1">
      <c r="A45" s="63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86"/>
      <c r="N45" s="86"/>
      <c r="O45" s="86"/>
      <c r="P45" s="86"/>
      <c r="Q45" s="86"/>
    </row>
    <row r="46" spans="1:17" ht="30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86"/>
      <c r="N46" s="86"/>
      <c r="O46" s="86"/>
      <c r="P46" s="86"/>
      <c r="Q46" s="86"/>
    </row>
    <row r="47" spans="1:17" ht="14.25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86"/>
      <c r="N47" s="86"/>
      <c r="O47" s="86"/>
      <c r="P47" s="86"/>
      <c r="Q47" s="86"/>
    </row>
    <row r="48" spans="1:17" ht="14.2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86"/>
      <c r="N48" s="86"/>
      <c r="O48" s="86"/>
      <c r="P48" s="86"/>
      <c r="Q48" s="86"/>
    </row>
    <row r="49" spans="1:17" ht="14.2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86"/>
      <c r="N49" s="86"/>
      <c r="O49" s="86"/>
      <c r="P49" s="86"/>
      <c r="Q49" s="86"/>
    </row>
    <row r="50" spans="1:17" ht="14.2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86"/>
      <c r="N50" s="86"/>
      <c r="O50" s="86"/>
      <c r="P50" s="86"/>
      <c r="Q50" s="86"/>
    </row>
    <row r="51" spans="1:17" ht="14.2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86"/>
      <c r="N51" s="86"/>
      <c r="O51" s="86"/>
      <c r="P51" s="86"/>
      <c r="Q51" s="86"/>
    </row>
    <row r="52" spans="1:17" ht="14.2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86"/>
      <c r="N52" s="86"/>
      <c r="O52" s="86"/>
      <c r="P52" s="86"/>
      <c r="Q52" s="86"/>
    </row>
    <row r="53" spans="1:17" ht="14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86"/>
      <c r="N53" s="86"/>
      <c r="O53" s="86"/>
      <c r="P53" s="86"/>
      <c r="Q53" s="86"/>
    </row>
    <row r="54" spans="1:17" ht="14.25">
      <c r="A54" s="63"/>
      <c r="B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86"/>
      <c r="N54" s="86"/>
      <c r="O54" s="86"/>
      <c r="P54" s="86"/>
      <c r="Q54" s="86"/>
    </row>
    <row r="55" spans="1:17" ht="14.25">
      <c r="A55" s="63"/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86"/>
      <c r="N55" s="86"/>
      <c r="O55" s="86"/>
      <c r="P55" s="86"/>
      <c r="Q55" s="86"/>
    </row>
    <row r="56" spans="1:17" ht="14.2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86"/>
      <c r="N56" s="86"/>
      <c r="O56" s="86"/>
      <c r="P56" s="86"/>
      <c r="Q56" s="86"/>
    </row>
    <row r="57" spans="1:17" ht="14.25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86"/>
      <c r="N57" s="86"/>
      <c r="O57" s="86"/>
      <c r="P57" s="86"/>
      <c r="Q57" s="86"/>
    </row>
    <row r="58" spans="1:17" ht="14.2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86"/>
      <c r="N58" s="86"/>
      <c r="O58" s="86"/>
      <c r="P58" s="86"/>
      <c r="Q58" s="86"/>
    </row>
    <row r="59" spans="1:17" ht="14.2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86"/>
      <c r="N59" s="86"/>
      <c r="O59" s="86"/>
      <c r="P59" s="86"/>
      <c r="Q59" s="86"/>
    </row>
    <row r="60" spans="1:17" ht="14.25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86"/>
      <c r="N60" s="86"/>
      <c r="O60" s="86"/>
      <c r="P60" s="86"/>
      <c r="Q60" s="86"/>
    </row>
    <row r="61" spans="1:17" ht="14.25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86"/>
      <c r="N61" s="86"/>
      <c r="O61" s="86"/>
      <c r="P61" s="86"/>
      <c r="Q61" s="86"/>
    </row>
    <row r="62" spans="1:17" ht="14.25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86"/>
      <c r="N62" s="86"/>
      <c r="O62" s="86"/>
      <c r="P62" s="86"/>
      <c r="Q62" s="86"/>
    </row>
    <row r="63" spans="1:17" ht="14.25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86"/>
      <c r="N63" s="86"/>
      <c r="O63" s="86"/>
      <c r="P63" s="86"/>
      <c r="Q63" s="86"/>
    </row>
    <row r="64" spans="1:17" ht="14.25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86"/>
      <c r="N64" s="86"/>
      <c r="O64" s="86"/>
      <c r="P64" s="86"/>
      <c r="Q64" s="86"/>
    </row>
    <row r="65" spans="1:17" ht="14.2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86"/>
      <c r="N65" s="86"/>
      <c r="O65" s="86"/>
      <c r="P65" s="86"/>
      <c r="Q65" s="86"/>
    </row>
    <row r="66" spans="1:17" ht="14.25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86"/>
      <c r="N66" s="86"/>
      <c r="O66" s="86"/>
      <c r="P66" s="86"/>
      <c r="Q66" s="86"/>
    </row>
    <row r="67" spans="1:17" ht="14.25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86"/>
      <c r="N67" s="86"/>
      <c r="O67" s="86"/>
      <c r="P67" s="86"/>
      <c r="Q67" s="86"/>
    </row>
    <row r="68" spans="1:17" ht="14.25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86"/>
      <c r="N68" s="86"/>
      <c r="O68" s="86"/>
      <c r="P68" s="86"/>
      <c r="Q68" s="86"/>
    </row>
    <row r="69" spans="1:17" ht="14.25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86"/>
      <c r="N69" s="86"/>
      <c r="O69" s="86"/>
      <c r="P69" s="86"/>
      <c r="Q69" s="86"/>
    </row>
    <row r="70" spans="1:17" ht="14.25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86"/>
      <c r="N70" s="86"/>
      <c r="O70" s="86"/>
      <c r="P70" s="86"/>
      <c r="Q70" s="86"/>
    </row>
    <row r="71" spans="1:17" ht="14.25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86"/>
      <c r="N71" s="86"/>
      <c r="O71" s="86"/>
      <c r="P71" s="86"/>
      <c r="Q71" s="86"/>
    </row>
    <row r="72" spans="1:17" ht="14.25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86"/>
      <c r="N72" s="86"/>
      <c r="O72" s="86"/>
      <c r="P72" s="86"/>
      <c r="Q72" s="86"/>
    </row>
    <row r="73" spans="1:17" ht="14.25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86"/>
      <c r="N73" s="86"/>
      <c r="O73" s="86"/>
      <c r="P73" s="86"/>
      <c r="Q73" s="86"/>
    </row>
    <row r="74" spans="1:17" ht="14.2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86"/>
      <c r="N74" s="86"/>
      <c r="O74" s="86"/>
      <c r="P74" s="86"/>
      <c r="Q74" s="86"/>
    </row>
    <row r="75" spans="1:17" ht="14.2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86"/>
      <c r="N75" s="86"/>
      <c r="O75" s="86"/>
      <c r="P75" s="86"/>
      <c r="Q75" s="86"/>
    </row>
    <row r="76" spans="1:17" ht="14.25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86"/>
      <c r="N76" s="86"/>
      <c r="O76" s="86"/>
      <c r="P76" s="86"/>
      <c r="Q76" s="86"/>
    </row>
    <row r="77" spans="1:17" ht="14.25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86"/>
      <c r="N77" s="86"/>
      <c r="O77" s="86"/>
      <c r="P77" s="86"/>
      <c r="Q77" s="86"/>
    </row>
    <row r="78" spans="1:17" ht="14.25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86"/>
      <c r="N78" s="86"/>
      <c r="O78" s="86"/>
      <c r="P78" s="86"/>
      <c r="Q78" s="86"/>
    </row>
    <row r="79" spans="1:17" ht="14.25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86"/>
      <c r="N79" s="86"/>
      <c r="O79" s="86"/>
      <c r="P79" s="86"/>
      <c r="Q79" s="86"/>
    </row>
    <row r="80" spans="1:17" ht="14.25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86"/>
      <c r="N80" s="86"/>
      <c r="O80" s="86"/>
      <c r="P80" s="86"/>
      <c r="Q80" s="86"/>
    </row>
    <row r="81" spans="1:17" ht="14.25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86"/>
      <c r="N81" s="86"/>
      <c r="O81" s="86"/>
      <c r="P81" s="86"/>
      <c r="Q81" s="86"/>
    </row>
    <row r="82" spans="1:17" ht="14.25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86"/>
      <c r="N82" s="86"/>
      <c r="O82" s="86"/>
      <c r="P82" s="86"/>
      <c r="Q82" s="86"/>
    </row>
    <row r="83" spans="1:17" ht="14.25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86"/>
      <c r="N83" s="86"/>
      <c r="O83" s="86"/>
      <c r="P83" s="86"/>
      <c r="Q83" s="86"/>
    </row>
    <row r="84" spans="1:17" ht="14.25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86"/>
      <c r="N84" s="86"/>
      <c r="O84" s="86"/>
      <c r="P84" s="86"/>
      <c r="Q84" s="86"/>
    </row>
    <row r="85" spans="1:17" ht="14.2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86"/>
      <c r="N85" s="86"/>
      <c r="O85" s="86"/>
      <c r="P85" s="86"/>
      <c r="Q85" s="86"/>
    </row>
    <row r="86" spans="1:17" ht="14.25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86"/>
      <c r="N86" s="86"/>
      <c r="O86" s="86"/>
      <c r="P86" s="86"/>
      <c r="Q86" s="86"/>
    </row>
    <row r="87" spans="1:17" ht="14.25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86"/>
      <c r="N87" s="86"/>
      <c r="O87" s="86"/>
      <c r="P87" s="86"/>
      <c r="Q87" s="86"/>
    </row>
    <row r="88" spans="1:17" ht="14.25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86"/>
      <c r="N88" s="86"/>
      <c r="O88" s="86"/>
      <c r="P88" s="86"/>
      <c r="Q88" s="86"/>
    </row>
    <row r="89" spans="1:17" ht="14.25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86"/>
      <c r="N89" s="86"/>
      <c r="O89" s="86"/>
      <c r="P89" s="86"/>
      <c r="Q89" s="86"/>
    </row>
    <row r="90" spans="1:17" ht="14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86"/>
      <c r="N90" s="86"/>
      <c r="O90" s="86"/>
      <c r="P90" s="86"/>
      <c r="Q90" s="86"/>
    </row>
    <row r="91" spans="1:17" ht="14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86"/>
      <c r="N91" s="86"/>
      <c r="O91" s="86"/>
      <c r="P91" s="86"/>
      <c r="Q91" s="86"/>
    </row>
    <row r="92" spans="1:17" ht="14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86"/>
      <c r="N92" s="86"/>
      <c r="O92" s="86"/>
      <c r="P92" s="86"/>
      <c r="Q92" s="86"/>
    </row>
    <row r="93" spans="1:17" ht="14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86"/>
      <c r="N93" s="86"/>
      <c r="O93" s="86"/>
      <c r="P93" s="86"/>
      <c r="Q93" s="86"/>
    </row>
    <row r="94" spans="1:17" ht="14.25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86"/>
      <c r="N94" s="86"/>
      <c r="O94" s="86"/>
      <c r="P94" s="86"/>
      <c r="Q94" s="86"/>
    </row>
    <row r="95" spans="1:17" ht="14.2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86"/>
      <c r="N95" s="86"/>
      <c r="O95" s="86"/>
      <c r="P95" s="86"/>
      <c r="Q95" s="86"/>
    </row>
    <row r="96" spans="1:17" ht="14.25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86"/>
      <c r="N96" s="86"/>
      <c r="O96" s="86"/>
      <c r="P96" s="86"/>
      <c r="Q96" s="86"/>
    </row>
    <row r="97" spans="1:17" ht="14.25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86"/>
      <c r="N97" s="86"/>
      <c r="O97" s="86"/>
      <c r="P97" s="86"/>
      <c r="Q97" s="86"/>
    </row>
    <row r="98" spans="1:17" ht="14.25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86"/>
      <c r="N98" s="86"/>
      <c r="O98" s="86"/>
      <c r="P98" s="86"/>
      <c r="Q98" s="86"/>
    </row>
    <row r="99" spans="1:17" ht="14.2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86"/>
      <c r="N99" s="86"/>
      <c r="O99" s="86"/>
      <c r="P99" s="86"/>
      <c r="Q99" s="86"/>
    </row>
    <row r="100" spans="1:17" ht="14.25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86"/>
      <c r="N100" s="86"/>
      <c r="O100" s="86"/>
      <c r="P100" s="86"/>
      <c r="Q100" s="86"/>
    </row>
    <row r="101" spans="1:17" ht="14.25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86"/>
      <c r="N101" s="86"/>
      <c r="O101" s="86"/>
      <c r="P101" s="86"/>
      <c r="Q101" s="86"/>
    </row>
    <row r="102" spans="1:17" ht="14.25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86"/>
      <c r="N102" s="86"/>
      <c r="O102" s="86"/>
      <c r="P102" s="86"/>
      <c r="Q102" s="86"/>
    </row>
    <row r="103" spans="1:17" ht="14.25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86"/>
      <c r="N103" s="86"/>
      <c r="O103" s="86"/>
      <c r="P103" s="86"/>
      <c r="Q103" s="86"/>
    </row>
    <row r="104" spans="1:17" ht="14.25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86"/>
      <c r="N104" s="86"/>
      <c r="O104" s="86"/>
      <c r="P104" s="86"/>
      <c r="Q104" s="86"/>
    </row>
    <row r="105" spans="1:17" ht="14.2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86"/>
      <c r="N105" s="86"/>
      <c r="O105" s="86"/>
      <c r="P105" s="86"/>
      <c r="Q105" s="86"/>
    </row>
    <row r="106" spans="1:17" ht="14.25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86"/>
      <c r="N106" s="86"/>
      <c r="O106" s="86"/>
      <c r="P106" s="86"/>
      <c r="Q106" s="86"/>
    </row>
    <row r="107" spans="1:17" ht="14.25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86"/>
      <c r="N107" s="86"/>
      <c r="O107" s="86"/>
      <c r="P107" s="86"/>
      <c r="Q107" s="86"/>
    </row>
    <row r="108" spans="1:17" ht="14.25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86"/>
      <c r="N108" s="86"/>
      <c r="O108" s="86"/>
      <c r="P108" s="86"/>
      <c r="Q108" s="86"/>
    </row>
    <row r="109" spans="1:17" ht="14.25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86"/>
      <c r="N109" s="86"/>
      <c r="O109" s="86"/>
      <c r="P109" s="86"/>
      <c r="Q109" s="86"/>
    </row>
    <row r="110" spans="1:17" ht="14.25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86"/>
      <c r="N110" s="86"/>
      <c r="O110" s="86"/>
      <c r="P110" s="86"/>
      <c r="Q110" s="86"/>
    </row>
    <row r="111" spans="1:17" ht="14.25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86"/>
      <c r="N111" s="86"/>
      <c r="O111" s="86"/>
      <c r="P111" s="86"/>
      <c r="Q111" s="86"/>
    </row>
    <row r="112" spans="1:17" ht="14.25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86"/>
      <c r="N112" s="86"/>
      <c r="O112" s="86"/>
      <c r="P112" s="86"/>
      <c r="Q112" s="86"/>
    </row>
    <row r="113" spans="1:17" ht="14.25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86"/>
      <c r="N113" s="86"/>
      <c r="O113" s="86"/>
      <c r="P113" s="86"/>
      <c r="Q113" s="86"/>
    </row>
    <row r="114" spans="1:17" ht="14.25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86"/>
      <c r="N114" s="86"/>
      <c r="O114" s="86"/>
      <c r="P114" s="86"/>
      <c r="Q114" s="86"/>
    </row>
    <row r="115" spans="1:17" ht="14.2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86"/>
      <c r="N115" s="86"/>
      <c r="O115" s="86"/>
      <c r="P115" s="86"/>
      <c r="Q115" s="86"/>
    </row>
    <row r="116" spans="1:17" ht="14.25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86"/>
      <c r="N116" s="86"/>
      <c r="O116" s="86"/>
      <c r="P116" s="86"/>
      <c r="Q116" s="86"/>
    </row>
    <row r="117" spans="1:17" ht="14.25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86"/>
      <c r="N117" s="86"/>
      <c r="O117" s="86"/>
      <c r="P117" s="86"/>
      <c r="Q117" s="86"/>
    </row>
    <row r="118" spans="1:17" ht="14.25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86"/>
      <c r="N118" s="86"/>
      <c r="O118" s="86"/>
      <c r="P118" s="86"/>
      <c r="Q118" s="86"/>
    </row>
    <row r="119" spans="1:17" ht="14.25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86"/>
      <c r="N119" s="86"/>
      <c r="O119" s="86"/>
      <c r="P119" s="86"/>
      <c r="Q119" s="86"/>
    </row>
    <row r="120" spans="1:17" ht="14.25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86"/>
      <c r="N120" s="86"/>
      <c r="O120" s="86"/>
      <c r="P120" s="86"/>
      <c r="Q120" s="86"/>
    </row>
    <row r="121" spans="1:17" ht="14.25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86"/>
      <c r="N121" s="86"/>
      <c r="O121" s="86"/>
      <c r="P121" s="86"/>
      <c r="Q121" s="86"/>
    </row>
    <row r="122" spans="1:17" ht="14.25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86"/>
      <c r="N122" s="86"/>
      <c r="O122" s="86"/>
      <c r="P122" s="86"/>
      <c r="Q122" s="86"/>
    </row>
    <row r="123" spans="1:17" ht="14.25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86"/>
      <c r="N123" s="86"/>
      <c r="O123" s="86"/>
      <c r="P123" s="86"/>
      <c r="Q123" s="86"/>
    </row>
    <row r="124" spans="1:17" ht="14.25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86"/>
      <c r="N124" s="86"/>
      <c r="O124" s="86"/>
      <c r="P124" s="86"/>
      <c r="Q124" s="86"/>
    </row>
    <row r="125" spans="1:17" ht="14.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86"/>
      <c r="N125" s="86"/>
      <c r="O125" s="86"/>
      <c r="P125" s="86"/>
      <c r="Q125" s="86"/>
    </row>
    <row r="126" spans="1:17" ht="14.25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86"/>
      <c r="N126" s="86"/>
      <c r="O126" s="86"/>
      <c r="P126" s="86"/>
      <c r="Q126" s="86"/>
    </row>
    <row r="127" spans="1:17" ht="14.25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86"/>
      <c r="N127" s="86"/>
      <c r="O127" s="86"/>
      <c r="P127" s="86"/>
      <c r="Q127" s="86"/>
    </row>
    <row r="128" spans="1:17" ht="14.25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86"/>
      <c r="N128" s="86"/>
      <c r="O128" s="86"/>
      <c r="P128" s="86"/>
      <c r="Q128" s="86"/>
    </row>
    <row r="129" spans="1:17" ht="14.25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86"/>
      <c r="N129" s="86"/>
      <c r="O129" s="86"/>
      <c r="P129" s="86"/>
      <c r="Q129" s="86"/>
    </row>
    <row r="130" spans="1:17" ht="14.25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86"/>
      <c r="N130" s="86"/>
      <c r="O130" s="86"/>
      <c r="P130" s="86"/>
      <c r="Q130" s="86"/>
    </row>
    <row r="131" spans="1:17" ht="14.25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86"/>
      <c r="N131" s="86"/>
      <c r="O131" s="86"/>
      <c r="P131" s="86"/>
      <c r="Q131" s="86"/>
    </row>
    <row r="132" spans="1:17" ht="14.25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86"/>
      <c r="N132" s="86"/>
      <c r="O132" s="86"/>
      <c r="P132" s="86"/>
      <c r="Q132" s="86"/>
    </row>
    <row r="133" spans="1:17" ht="14.25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86"/>
      <c r="N133" s="86"/>
      <c r="O133" s="86"/>
      <c r="P133" s="86"/>
      <c r="Q133" s="86"/>
    </row>
    <row r="134" spans="1:17" ht="14.25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86"/>
      <c r="N134" s="86"/>
      <c r="O134" s="86"/>
      <c r="P134" s="86"/>
      <c r="Q134" s="86"/>
    </row>
    <row r="135" spans="1:17" ht="14.2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86"/>
      <c r="N135" s="86"/>
      <c r="O135" s="86"/>
      <c r="P135" s="86"/>
      <c r="Q135" s="86"/>
    </row>
    <row r="136" spans="1:17" ht="14.25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86"/>
      <c r="N136" s="86"/>
      <c r="O136" s="86"/>
      <c r="P136" s="86"/>
      <c r="Q136" s="86"/>
    </row>
    <row r="137" spans="1:17" ht="14.25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86"/>
      <c r="N137" s="86"/>
      <c r="O137" s="86"/>
      <c r="P137" s="86"/>
      <c r="Q137" s="86"/>
    </row>
    <row r="138" spans="1:17" ht="14.25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86"/>
      <c r="N138" s="86"/>
      <c r="O138" s="86"/>
      <c r="P138" s="86"/>
      <c r="Q138" s="86"/>
    </row>
    <row r="139" spans="1:17" ht="14.25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86"/>
      <c r="N139" s="86"/>
      <c r="O139" s="86"/>
      <c r="P139" s="86"/>
      <c r="Q139" s="86"/>
    </row>
    <row r="140" spans="1:17" ht="14.25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86"/>
      <c r="N140" s="86"/>
      <c r="O140" s="86"/>
      <c r="P140" s="86"/>
      <c r="Q140" s="86"/>
    </row>
    <row r="141" spans="1:17" ht="14.25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86"/>
      <c r="N141" s="86"/>
      <c r="O141" s="86"/>
      <c r="P141" s="86"/>
      <c r="Q141" s="86"/>
    </row>
    <row r="142" spans="1:17" ht="14.25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86"/>
      <c r="N142" s="86"/>
      <c r="O142" s="86"/>
      <c r="P142" s="86"/>
      <c r="Q142" s="86"/>
    </row>
    <row r="143" spans="1:17" ht="14.25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86"/>
      <c r="N143" s="86"/>
      <c r="O143" s="86"/>
      <c r="P143" s="86"/>
      <c r="Q143" s="86"/>
    </row>
    <row r="144" spans="1:17" ht="14.25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86"/>
      <c r="N144" s="86"/>
      <c r="O144" s="86"/>
      <c r="P144" s="86"/>
      <c r="Q144" s="86"/>
    </row>
    <row r="145" spans="1:17" ht="14.2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86"/>
      <c r="N145" s="86"/>
      <c r="O145" s="86"/>
      <c r="P145" s="86"/>
      <c r="Q145" s="86"/>
    </row>
    <row r="146" spans="1:17" ht="14.25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86"/>
      <c r="N146" s="86"/>
      <c r="O146" s="86"/>
      <c r="P146" s="86"/>
      <c r="Q146" s="86"/>
    </row>
    <row r="147" spans="1:17" ht="14.25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86"/>
      <c r="N147" s="86"/>
      <c r="O147" s="86"/>
      <c r="P147" s="86"/>
      <c r="Q147" s="86"/>
    </row>
    <row r="148" spans="1:17" ht="14.25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86"/>
      <c r="N148" s="86"/>
      <c r="O148" s="86"/>
      <c r="P148" s="86"/>
      <c r="Q148" s="86"/>
    </row>
    <row r="149" spans="1:17" ht="14.25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86"/>
      <c r="N149" s="86"/>
      <c r="O149" s="86"/>
      <c r="P149" s="86"/>
      <c r="Q149" s="86"/>
    </row>
    <row r="150" spans="1:17" ht="14.25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86"/>
      <c r="N150" s="86"/>
      <c r="O150" s="86"/>
      <c r="P150" s="86"/>
      <c r="Q150" s="86"/>
    </row>
    <row r="151" spans="1:17" ht="14.25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86"/>
      <c r="N151" s="86"/>
      <c r="O151" s="86"/>
      <c r="P151" s="86"/>
      <c r="Q151" s="86"/>
    </row>
    <row r="152" spans="1:17" ht="14.25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86"/>
      <c r="N152" s="86"/>
      <c r="O152" s="86"/>
      <c r="P152" s="86"/>
      <c r="Q152" s="86"/>
    </row>
    <row r="153" spans="1:17" ht="14.25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86"/>
      <c r="N153" s="86"/>
      <c r="O153" s="86"/>
      <c r="P153" s="86"/>
      <c r="Q153" s="86"/>
    </row>
    <row r="154" spans="1:17" ht="14.25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86"/>
      <c r="N154" s="86"/>
      <c r="O154" s="86"/>
      <c r="P154" s="86"/>
      <c r="Q154" s="86"/>
    </row>
    <row r="155" spans="1:17" ht="14.2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86"/>
      <c r="N155" s="86"/>
      <c r="O155" s="86"/>
      <c r="P155" s="86"/>
      <c r="Q155" s="86"/>
    </row>
    <row r="156" spans="1:17" ht="14.25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86"/>
      <c r="N156" s="86"/>
      <c r="O156" s="86"/>
      <c r="P156" s="86"/>
      <c r="Q156" s="86"/>
    </row>
    <row r="157" spans="1:17" ht="14.25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86"/>
      <c r="N157" s="86"/>
      <c r="O157" s="86"/>
      <c r="P157" s="86"/>
      <c r="Q157" s="86"/>
    </row>
    <row r="158" spans="1:17" ht="14.25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86"/>
      <c r="N158" s="86"/>
      <c r="O158" s="86"/>
      <c r="P158" s="86"/>
      <c r="Q158" s="86"/>
    </row>
    <row r="159" spans="1:17" ht="14.25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86"/>
      <c r="N159" s="86"/>
      <c r="O159" s="86"/>
      <c r="P159" s="86"/>
      <c r="Q159" s="86"/>
    </row>
    <row r="160" spans="1:17" ht="14.25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86"/>
      <c r="N160" s="86"/>
      <c r="O160" s="86"/>
      <c r="P160" s="86"/>
      <c r="Q160" s="86"/>
    </row>
    <row r="161" spans="1:17" ht="14.25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86"/>
      <c r="N161" s="86"/>
      <c r="O161" s="86"/>
      <c r="P161" s="86"/>
      <c r="Q161" s="86"/>
    </row>
    <row r="162" spans="1:17" ht="14.25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86"/>
      <c r="N162" s="86"/>
      <c r="O162" s="86"/>
      <c r="P162" s="86"/>
      <c r="Q162" s="86"/>
    </row>
    <row r="163" spans="1:17" ht="14.25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86"/>
      <c r="N163" s="86"/>
      <c r="O163" s="86"/>
      <c r="P163" s="86"/>
      <c r="Q163" s="86"/>
    </row>
    <row r="164" spans="1:17" ht="14.25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86"/>
      <c r="N164" s="86"/>
      <c r="O164" s="86"/>
      <c r="P164" s="86"/>
      <c r="Q164" s="86"/>
    </row>
    <row r="165" spans="1:17" ht="14.2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86"/>
      <c r="N165" s="86"/>
      <c r="O165" s="86"/>
      <c r="P165" s="86"/>
      <c r="Q165" s="86"/>
    </row>
    <row r="166" spans="1:17" ht="14.25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86"/>
      <c r="N166" s="86"/>
      <c r="O166" s="86"/>
      <c r="P166" s="86"/>
      <c r="Q166" s="86"/>
    </row>
    <row r="167" spans="1:17" ht="14.25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86"/>
      <c r="N167" s="86"/>
      <c r="O167" s="86"/>
      <c r="P167" s="86"/>
      <c r="Q167" s="86"/>
    </row>
    <row r="168" spans="1:17" ht="14.25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86"/>
      <c r="N168" s="86"/>
      <c r="O168" s="86"/>
      <c r="P168" s="86"/>
      <c r="Q168" s="86"/>
    </row>
    <row r="169" spans="1:17" ht="14.25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86"/>
      <c r="N169" s="86"/>
      <c r="O169" s="86"/>
      <c r="P169" s="86"/>
      <c r="Q169" s="86"/>
    </row>
    <row r="170" spans="1:17" ht="14.25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86"/>
      <c r="N170" s="86"/>
      <c r="O170" s="86"/>
      <c r="P170" s="86"/>
      <c r="Q170" s="86"/>
    </row>
    <row r="171" spans="1:17" ht="14.25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86"/>
      <c r="N171" s="86"/>
      <c r="O171" s="86"/>
      <c r="P171" s="86"/>
      <c r="Q171" s="86"/>
    </row>
    <row r="172" spans="1:17" ht="14.25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86"/>
      <c r="N172" s="86"/>
      <c r="O172" s="86"/>
      <c r="P172" s="86"/>
      <c r="Q172" s="86"/>
    </row>
    <row r="173" spans="1:17" ht="14.25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86"/>
      <c r="N173" s="86"/>
      <c r="O173" s="86"/>
      <c r="P173" s="86"/>
      <c r="Q173" s="86"/>
    </row>
    <row r="174" spans="1:17" ht="14.25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86"/>
      <c r="N174" s="86"/>
      <c r="O174" s="86"/>
      <c r="P174" s="86"/>
      <c r="Q174" s="86"/>
    </row>
    <row r="175" spans="1:17" ht="14.2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86"/>
      <c r="N175" s="86"/>
      <c r="O175" s="86"/>
      <c r="P175" s="86"/>
      <c r="Q175" s="86"/>
    </row>
    <row r="176" spans="1:17" ht="14.25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86"/>
      <c r="N176" s="86"/>
      <c r="O176" s="86"/>
      <c r="P176" s="86"/>
      <c r="Q176" s="86"/>
    </row>
    <row r="177" spans="1:17" ht="14.25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86"/>
      <c r="N177" s="86"/>
      <c r="O177" s="86"/>
      <c r="P177" s="86"/>
      <c r="Q177" s="86"/>
    </row>
    <row r="178" spans="1:17" ht="14.25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86"/>
      <c r="N178" s="86"/>
      <c r="O178" s="86"/>
      <c r="P178" s="86"/>
      <c r="Q178" s="86"/>
    </row>
    <row r="179" spans="1:17" ht="14.25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86"/>
      <c r="N179" s="86"/>
      <c r="O179" s="86"/>
      <c r="P179" s="86"/>
      <c r="Q179" s="86"/>
    </row>
    <row r="180" spans="1:17" ht="14.25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86"/>
      <c r="N180" s="86"/>
      <c r="O180" s="86"/>
      <c r="P180" s="86"/>
      <c r="Q180" s="86"/>
    </row>
    <row r="181" spans="1:17" ht="14.25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86"/>
      <c r="N181" s="86"/>
      <c r="O181" s="86"/>
      <c r="P181" s="86"/>
      <c r="Q181" s="86"/>
    </row>
    <row r="182" spans="1:17" ht="14.25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86"/>
      <c r="N182" s="86"/>
      <c r="O182" s="86"/>
      <c r="P182" s="86"/>
      <c r="Q182" s="86"/>
    </row>
    <row r="183" spans="1:17" ht="14.25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86"/>
      <c r="N183" s="86"/>
      <c r="O183" s="86"/>
      <c r="P183" s="86"/>
      <c r="Q183" s="86"/>
    </row>
    <row r="184" spans="1:17" ht="14.25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86"/>
      <c r="N184" s="86"/>
      <c r="O184" s="86"/>
      <c r="P184" s="86"/>
      <c r="Q184" s="86"/>
    </row>
    <row r="185" spans="1:17" ht="14.2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86"/>
      <c r="N185" s="86"/>
      <c r="O185" s="86"/>
      <c r="P185" s="86"/>
      <c r="Q185" s="86"/>
    </row>
    <row r="186" spans="1:17" ht="14.25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86"/>
      <c r="N186" s="86"/>
      <c r="O186" s="86"/>
      <c r="P186" s="86"/>
      <c r="Q186" s="86"/>
    </row>
    <row r="187" spans="1:17" ht="14.25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86"/>
      <c r="N187" s="86"/>
      <c r="O187" s="86"/>
      <c r="P187" s="86"/>
      <c r="Q187" s="86"/>
    </row>
    <row r="188" spans="1:17" ht="14.25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86"/>
      <c r="N188" s="86"/>
      <c r="O188" s="86"/>
      <c r="P188" s="86"/>
      <c r="Q188" s="86"/>
    </row>
    <row r="189" spans="1:17" ht="14.25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86"/>
      <c r="N189" s="86"/>
      <c r="O189" s="86"/>
      <c r="P189" s="86"/>
      <c r="Q189" s="86"/>
    </row>
    <row r="190" spans="1:17" ht="14.25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86"/>
      <c r="N190" s="86"/>
      <c r="O190" s="86"/>
      <c r="P190" s="86"/>
      <c r="Q190" s="86"/>
    </row>
    <row r="191" spans="1:17" ht="14.25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86"/>
      <c r="N191" s="86"/>
      <c r="O191" s="86"/>
      <c r="P191" s="86"/>
      <c r="Q191" s="86"/>
    </row>
    <row r="192" spans="1:17" ht="14.25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86"/>
      <c r="N192" s="86"/>
      <c r="O192" s="86"/>
      <c r="P192" s="86"/>
      <c r="Q192" s="86"/>
    </row>
    <row r="193" spans="1:17" ht="14.25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86"/>
      <c r="N193" s="86"/>
      <c r="O193" s="86"/>
      <c r="P193" s="86"/>
      <c r="Q193" s="86"/>
    </row>
    <row r="194" spans="1:17" ht="14.25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86"/>
      <c r="N194" s="86"/>
      <c r="O194" s="86"/>
      <c r="P194" s="86"/>
      <c r="Q194" s="86"/>
    </row>
    <row r="195" spans="1:17" ht="14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86"/>
      <c r="N195" s="86"/>
      <c r="O195" s="86"/>
      <c r="P195" s="86"/>
      <c r="Q195" s="86"/>
    </row>
    <row r="196" spans="1:17" ht="14.25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86"/>
      <c r="N196" s="86"/>
      <c r="O196" s="86"/>
      <c r="P196" s="86"/>
      <c r="Q196" s="86"/>
    </row>
    <row r="197" spans="1:17" ht="14.25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86"/>
      <c r="N197" s="86"/>
      <c r="O197" s="86"/>
      <c r="P197" s="86"/>
      <c r="Q197" s="86"/>
    </row>
    <row r="198" spans="1:17" ht="14.25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86"/>
      <c r="N198" s="86"/>
      <c r="O198" s="86"/>
      <c r="P198" s="86"/>
      <c r="Q198" s="86"/>
    </row>
    <row r="199" spans="1:17" ht="14.25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86"/>
      <c r="N199" s="86"/>
      <c r="O199" s="86"/>
      <c r="P199" s="86"/>
      <c r="Q199" s="86"/>
    </row>
    <row r="200" spans="1:17" ht="14.25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86"/>
      <c r="N200" s="86"/>
      <c r="O200" s="86"/>
      <c r="P200" s="86"/>
      <c r="Q200" s="86"/>
    </row>
    <row r="201" spans="1:17" ht="14.25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86"/>
      <c r="N201" s="86"/>
      <c r="O201" s="86"/>
      <c r="P201" s="86"/>
      <c r="Q201" s="86"/>
    </row>
  </sheetData>
  <mergeCells count="44">
    <mergeCell ref="Q4:Q7"/>
    <mergeCell ref="Q28:Q29"/>
    <mergeCell ref="J29:K29"/>
    <mergeCell ref="B4:B6"/>
    <mergeCell ref="B7:B11"/>
    <mergeCell ref="B12:B15"/>
    <mergeCell ref="B16:B18"/>
    <mergeCell ref="B19:B20"/>
    <mergeCell ref="B24:B27"/>
    <mergeCell ref="C26:C27"/>
    <mergeCell ref="D26:D27"/>
    <mergeCell ref="E4:E6"/>
    <mergeCell ref="E7:E11"/>
    <mergeCell ref="E12:E15"/>
    <mergeCell ref="E16:E18"/>
    <mergeCell ref="E19:E20"/>
    <mergeCell ref="E24:E27"/>
    <mergeCell ref="F4:F20"/>
    <mergeCell ref="J25:K25"/>
    <mergeCell ref="O25:Q25"/>
    <mergeCell ref="O26:Q26"/>
    <mergeCell ref="O27:Q27"/>
    <mergeCell ref="D28:E28"/>
    <mergeCell ref="F24:F28"/>
    <mergeCell ref="H26:H28"/>
    <mergeCell ref="K26:K28"/>
    <mergeCell ref="L26:L29"/>
    <mergeCell ref="N28:N29"/>
    <mergeCell ref="B2:F2"/>
    <mergeCell ref="H2:L2"/>
    <mergeCell ref="N2:Q2"/>
    <mergeCell ref="B22:F22"/>
    <mergeCell ref="H24:L24"/>
    <mergeCell ref="N24:Q24"/>
    <mergeCell ref="H4:H9"/>
    <mergeCell ref="H10:H12"/>
    <mergeCell ref="H13:H15"/>
    <mergeCell ref="H16:H18"/>
    <mergeCell ref="H19:H20"/>
    <mergeCell ref="K4:K9"/>
    <mergeCell ref="K10:K12"/>
    <mergeCell ref="K13:K15"/>
    <mergeCell ref="K16:K18"/>
    <mergeCell ref="L4:L22"/>
  </mergeCells>
  <phoneticPr fontId="37" type="noConversion"/>
  <pageMargins left="0.7" right="0.7" top="0.75" bottom="0.75" header="0.3" footer="0.3"/>
  <ignoredErrors>
    <ignoredError sqref="K2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="190" zoomScaleNormal="190" workbookViewId="0">
      <selection activeCell="N16" sqref="N16"/>
    </sheetView>
  </sheetViews>
  <sheetFormatPr defaultColWidth="9" defaultRowHeight="24.95" customHeight="1"/>
  <cols>
    <col min="1" max="1" width="1.5" style="45" customWidth="1"/>
    <col min="2" max="2" width="8.5" style="45" customWidth="1"/>
    <col min="3" max="3" width="10.25" style="45" customWidth="1"/>
    <col min="4" max="4" width="15.75" style="45" customWidth="1"/>
    <col min="5" max="5" width="14" style="45" customWidth="1"/>
    <col min="6" max="6" width="13.5" style="45" customWidth="1"/>
    <col min="7" max="7" width="25.875" style="45" customWidth="1"/>
    <col min="8" max="8" width="9" style="45"/>
    <col min="9" max="9" width="9.375" style="45"/>
    <col min="10" max="16384" width="9" style="45"/>
  </cols>
  <sheetData>
    <row r="1" spans="1:8" ht="6.95" customHeight="1">
      <c r="A1" s="49"/>
      <c r="B1" s="49"/>
      <c r="C1" s="49"/>
      <c r="D1" s="49"/>
      <c r="E1" s="49"/>
      <c r="F1" s="49"/>
      <c r="G1" s="49"/>
      <c r="H1" s="49"/>
    </row>
    <row r="2" spans="1:8" s="46" customFormat="1" ht="24.95" customHeight="1">
      <c r="A2" s="50"/>
      <c r="B2" s="294" t="s">
        <v>108</v>
      </c>
      <c r="C2" s="295"/>
      <c r="D2" s="295"/>
      <c r="E2" s="295"/>
      <c r="F2" s="296"/>
      <c r="G2" s="297"/>
      <c r="H2" s="50"/>
    </row>
    <row r="3" spans="1:8" s="47" customFormat="1" ht="24.95" customHeight="1">
      <c r="A3" s="51"/>
      <c r="B3" s="298" t="s">
        <v>109</v>
      </c>
      <c r="C3" s="299"/>
      <c r="D3" s="52" t="s">
        <v>110</v>
      </c>
      <c r="E3" s="300" t="s">
        <v>111</v>
      </c>
      <c r="F3" s="301"/>
      <c r="G3" s="53" t="s">
        <v>4</v>
      </c>
      <c r="H3" s="51"/>
    </row>
    <row r="4" spans="1:8" ht="24.95" customHeight="1">
      <c r="A4" s="49"/>
      <c r="B4" s="54" t="s">
        <v>112</v>
      </c>
      <c r="C4" s="55" t="s">
        <v>49</v>
      </c>
      <c r="D4" s="55">
        <v>5281.1</v>
      </c>
      <c r="E4" s="302">
        <v>5281.1</v>
      </c>
      <c r="F4" s="303"/>
      <c r="G4" s="56" t="s">
        <v>113</v>
      </c>
      <c r="H4" s="49"/>
    </row>
    <row r="5" spans="1:8" ht="5.0999999999999996" customHeight="1">
      <c r="A5" s="49"/>
      <c r="B5" s="304"/>
      <c r="C5" s="305"/>
      <c r="D5" s="305"/>
      <c r="E5" s="305"/>
      <c r="F5" s="305"/>
      <c r="G5" s="306"/>
      <c r="H5" s="49"/>
    </row>
    <row r="6" spans="1:8" s="47" customFormat="1" ht="24.95" customHeight="1">
      <c r="A6" s="51"/>
      <c r="B6" s="307" t="s">
        <v>109</v>
      </c>
      <c r="C6" s="308"/>
      <c r="D6" s="57" t="s">
        <v>114</v>
      </c>
      <c r="E6" s="309" t="s">
        <v>111</v>
      </c>
      <c r="F6" s="310"/>
      <c r="G6" s="58" t="s">
        <v>4</v>
      </c>
      <c r="H6" s="51"/>
    </row>
    <row r="7" spans="1:8" ht="24.95" customHeight="1">
      <c r="A7" s="49"/>
      <c r="B7" s="316" t="s">
        <v>115</v>
      </c>
      <c r="C7" s="59" t="s">
        <v>57</v>
      </c>
      <c r="D7" s="59">
        <f>单栋楼面积统计!L4</f>
        <v>20343.43</v>
      </c>
      <c r="E7" s="59">
        <f t="shared" ref="E7:E9" si="0">D7*0.08</f>
        <v>1627.4744000000001</v>
      </c>
      <c r="F7" s="318">
        <f>E7+E8+E9</f>
        <v>6265.7384000000002</v>
      </c>
      <c r="G7" s="321" t="s">
        <v>116</v>
      </c>
      <c r="H7" s="49"/>
    </row>
    <row r="8" spans="1:8" ht="24.95" customHeight="1">
      <c r="A8" s="49"/>
      <c r="B8" s="316"/>
      <c r="C8" s="60" t="s">
        <v>56</v>
      </c>
      <c r="D8" s="60">
        <f>单栋楼面积统计!F4</f>
        <v>53861.9</v>
      </c>
      <c r="E8" s="60">
        <f t="shared" si="0"/>
        <v>4308.9520000000002</v>
      </c>
      <c r="F8" s="319"/>
      <c r="G8" s="321"/>
      <c r="H8" s="49"/>
    </row>
    <row r="9" spans="1:8" ht="24.95" customHeight="1">
      <c r="A9" s="49"/>
      <c r="B9" s="317"/>
      <c r="C9" s="61" t="s">
        <v>58</v>
      </c>
      <c r="D9" s="61">
        <f>单栋楼面积统计!Q4</f>
        <v>4116.3999999999996</v>
      </c>
      <c r="E9" s="61">
        <f t="shared" si="0"/>
        <v>329.31199999999995</v>
      </c>
      <c r="F9" s="320"/>
      <c r="G9" s="322"/>
      <c r="H9" s="49"/>
    </row>
    <row r="10" spans="1:8" s="48" customFormat="1" ht="24.95" customHeight="1">
      <c r="A10" s="62"/>
      <c r="B10" s="311" t="s">
        <v>117</v>
      </c>
      <c r="C10" s="312"/>
      <c r="D10" s="312"/>
      <c r="E10" s="313">
        <f>F7+E4</f>
        <v>11546.838400000001</v>
      </c>
      <c r="F10" s="314"/>
      <c r="G10" s="315"/>
      <c r="H10" s="62"/>
    </row>
    <row r="11" spans="1:8" ht="24.95" customHeight="1">
      <c r="A11" s="49"/>
      <c r="B11" s="49"/>
      <c r="C11" s="49"/>
      <c r="D11" s="49"/>
      <c r="E11" s="49"/>
      <c r="F11" s="49"/>
      <c r="G11" s="49"/>
      <c r="H11" s="49"/>
    </row>
  </sheetData>
  <mergeCells count="12">
    <mergeCell ref="B6:C6"/>
    <mergeCell ref="E6:F6"/>
    <mergeCell ref="B10:D10"/>
    <mergeCell ref="E10:G10"/>
    <mergeCell ref="B7:B9"/>
    <mergeCell ref="F7:F9"/>
    <mergeCell ref="G7:G9"/>
    <mergeCell ref="B2:G2"/>
    <mergeCell ref="B3:C3"/>
    <mergeCell ref="E3:F3"/>
    <mergeCell ref="E4:F4"/>
    <mergeCell ref="B5:G5"/>
  </mergeCells>
  <phoneticPr fontId="3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topLeftCell="A4" zoomScale="130" zoomScaleNormal="130" workbookViewId="0">
      <selection activeCell="N16" sqref="N16"/>
    </sheetView>
  </sheetViews>
  <sheetFormatPr defaultColWidth="9" defaultRowHeight="20.100000000000001" customHeight="1"/>
  <cols>
    <col min="1" max="1" width="1" customWidth="1"/>
    <col min="3" max="3" width="11.875" customWidth="1"/>
    <col min="4" max="4" width="15.625" customWidth="1"/>
    <col min="5" max="5" width="11.25" customWidth="1"/>
    <col min="6" max="6" width="13.5" customWidth="1"/>
    <col min="7" max="7" width="14" customWidth="1"/>
    <col min="8" max="8" width="10.125" customWidth="1"/>
    <col min="9" max="9" width="13.625" customWidth="1"/>
    <col min="10" max="10" width="10.375" customWidth="1"/>
    <col min="11" max="11" width="9.375"/>
    <col min="12" max="12" width="11.5" customWidth="1"/>
  </cols>
  <sheetData>
    <row r="1" spans="2:12" ht="6" customHeight="1"/>
    <row r="2" spans="2:12" ht="20.100000000000001" customHeight="1">
      <c r="B2" s="323" t="s">
        <v>118</v>
      </c>
      <c r="C2" s="324"/>
      <c r="D2" s="324"/>
      <c r="E2" s="324"/>
      <c r="F2" s="324"/>
      <c r="G2" s="324"/>
      <c r="H2" s="324"/>
      <c r="I2" s="324"/>
      <c r="J2" s="325"/>
    </row>
    <row r="3" spans="2:12" ht="26.1" customHeight="1">
      <c r="B3" s="33" t="s">
        <v>119</v>
      </c>
      <c r="C3" s="34" t="s">
        <v>120</v>
      </c>
      <c r="D3" s="34" t="s">
        <v>121</v>
      </c>
      <c r="E3" s="34" t="s">
        <v>122</v>
      </c>
      <c r="F3" s="34" t="s">
        <v>123</v>
      </c>
      <c r="G3" s="326" t="s">
        <v>124</v>
      </c>
      <c r="H3" s="326"/>
      <c r="I3" s="327" t="s">
        <v>125</v>
      </c>
      <c r="J3" s="328"/>
    </row>
    <row r="4" spans="2:12" ht="20.100000000000001" customHeight="1">
      <c r="B4" s="35" t="s">
        <v>88</v>
      </c>
      <c r="C4" s="36" t="s">
        <v>88</v>
      </c>
      <c r="D4" s="36">
        <f>单栋楼面积统计!O26</f>
        <v>14671.2</v>
      </c>
      <c r="E4" s="36">
        <v>1</v>
      </c>
      <c r="F4" s="36">
        <v>1</v>
      </c>
      <c r="G4" s="329">
        <f t="shared" ref="G4:G10" si="0">D4/100*E4</f>
        <v>146.71200000000002</v>
      </c>
      <c r="H4" s="329"/>
      <c r="I4" s="329">
        <f t="shared" ref="I4:I10" si="1">D4/100*F4</f>
        <v>146.71200000000002</v>
      </c>
      <c r="J4" s="330"/>
    </row>
    <row r="5" spans="2:12" ht="20.100000000000001" customHeight="1">
      <c r="B5" s="349" t="s">
        <v>67</v>
      </c>
      <c r="C5" s="39" t="s">
        <v>126</v>
      </c>
      <c r="D5" s="39">
        <v>9236.41</v>
      </c>
      <c r="E5" s="39">
        <v>3</v>
      </c>
      <c r="F5" s="39">
        <v>2</v>
      </c>
      <c r="G5" s="37">
        <f t="shared" si="0"/>
        <v>277.09229999999997</v>
      </c>
      <c r="H5" s="329">
        <f>G5+G6+G7+G8+G9+G10</f>
        <v>961.23069999999996</v>
      </c>
      <c r="I5" s="43">
        <f t="shared" si="1"/>
        <v>184.72819999999999</v>
      </c>
      <c r="J5" s="351">
        <f>I5+I6+I7+I8+I9+I10</f>
        <v>1827.1233999999999</v>
      </c>
    </row>
    <row r="6" spans="2:12" ht="20.100000000000001" customHeight="1">
      <c r="B6" s="349"/>
      <c r="C6" s="39" t="s">
        <v>127</v>
      </c>
      <c r="D6" s="39">
        <v>2500</v>
      </c>
      <c r="E6" s="39">
        <v>3</v>
      </c>
      <c r="F6" s="39">
        <v>2</v>
      </c>
      <c r="G6" s="37">
        <f t="shared" si="0"/>
        <v>75</v>
      </c>
      <c r="H6" s="329"/>
      <c r="I6" s="37">
        <f t="shared" si="1"/>
        <v>50</v>
      </c>
      <c r="J6" s="351"/>
      <c r="L6" s="44"/>
    </row>
    <row r="7" spans="2:12" ht="20.100000000000001" customHeight="1">
      <c r="B7" s="349"/>
      <c r="C7" s="39" t="s">
        <v>128</v>
      </c>
      <c r="D7" s="39">
        <v>38125.49</v>
      </c>
      <c r="E7" s="39">
        <v>1</v>
      </c>
      <c r="F7" s="39">
        <v>3</v>
      </c>
      <c r="G7" s="37">
        <f t="shared" si="0"/>
        <v>381.25489999999996</v>
      </c>
      <c r="H7" s="329"/>
      <c r="I7" s="37">
        <f t="shared" si="1"/>
        <v>1143.7646999999999</v>
      </c>
      <c r="J7" s="351"/>
    </row>
    <row r="8" spans="2:12" ht="20.100000000000001" customHeight="1">
      <c r="B8" s="349"/>
      <c r="C8" s="39" t="s">
        <v>129</v>
      </c>
      <c r="D8" s="39">
        <v>6000</v>
      </c>
      <c r="E8" s="39">
        <v>2</v>
      </c>
      <c r="F8" s="39">
        <v>3</v>
      </c>
      <c r="G8" s="37">
        <f t="shared" si="0"/>
        <v>120</v>
      </c>
      <c r="H8" s="329"/>
      <c r="I8" s="37">
        <f t="shared" si="1"/>
        <v>180</v>
      </c>
      <c r="J8" s="351"/>
    </row>
    <row r="9" spans="2:12" ht="20.100000000000001" customHeight="1">
      <c r="B9" s="349"/>
      <c r="C9" s="39" t="s">
        <v>103</v>
      </c>
      <c r="D9" s="39">
        <f>单栋楼面积统计!Q28</f>
        <v>7644.3499999999995</v>
      </c>
      <c r="E9" s="39">
        <v>1</v>
      </c>
      <c r="F9" s="39">
        <v>3</v>
      </c>
      <c r="G9" s="37">
        <f t="shared" si="0"/>
        <v>76.4435</v>
      </c>
      <c r="H9" s="329"/>
      <c r="I9" s="37">
        <f t="shared" si="1"/>
        <v>229.3305</v>
      </c>
      <c r="J9" s="351"/>
    </row>
    <row r="10" spans="2:12" ht="20.100000000000001" customHeight="1">
      <c r="B10" s="38" t="s">
        <v>130</v>
      </c>
      <c r="C10" s="39" t="s">
        <v>131</v>
      </c>
      <c r="D10" s="39">
        <v>786</v>
      </c>
      <c r="E10" s="39">
        <v>4</v>
      </c>
      <c r="F10" s="39">
        <v>5</v>
      </c>
      <c r="G10" s="37">
        <f t="shared" si="0"/>
        <v>31.44</v>
      </c>
      <c r="H10" s="329"/>
      <c r="I10" s="37">
        <f t="shared" si="1"/>
        <v>39.300000000000004</v>
      </c>
      <c r="J10" s="352"/>
    </row>
    <row r="11" spans="2:12" ht="20.100000000000001" customHeight="1">
      <c r="B11" s="331" t="s">
        <v>132</v>
      </c>
      <c r="C11" s="332"/>
      <c r="D11" s="332"/>
      <c r="E11" s="332"/>
      <c r="F11" s="332"/>
      <c r="G11" s="333">
        <f>H5+G4</f>
        <v>1107.9427000000001</v>
      </c>
      <c r="H11" s="333"/>
      <c r="I11" s="334">
        <f>J5+I4</f>
        <v>1973.8353999999999</v>
      </c>
      <c r="J11" s="335"/>
    </row>
    <row r="12" spans="2:12" ht="6.95" customHeight="1"/>
    <row r="13" spans="2:12" ht="20.100000000000001" customHeight="1">
      <c r="B13" s="336" t="s">
        <v>133</v>
      </c>
      <c r="C13" s="337"/>
      <c r="D13" s="337"/>
      <c r="E13" s="337"/>
      <c r="F13" s="337"/>
      <c r="G13" s="337"/>
      <c r="H13" s="337"/>
      <c r="I13" s="337"/>
      <c r="J13" s="338"/>
    </row>
    <row r="14" spans="2:12" ht="27" customHeight="1">
      <c r="B14" s="40" t="s">
        <v>119</v>
      </c>
      <c r="C14" s="41" t="s">
        <v>120</v>
      </c>
      <c r="D14" s="41" t="s">
        <v>121</v>
      </c>
      <c r="E14" s="41" t="s">
        <v>122</v>
      </c>
      <c r="F14" s="41" t="s">
        <v>123</v>
      </c>
      <c r="G14" s="339" t="s">
        <v>124</v>
      </c>
      <c r="H14" s="339"/>
      <c r="I14" s="340" t="s">
        <v>125</v>
      </c>
      <c r="J14" s="341"/>
    </row>
    <row r="15" spans="2:12" ht="20.100000000000001" customHeight="1">
      <c r="B15" s="40" t="s">
        <v>88</v>
      </c>
      <c r="C15" s="41" t="s">
        <v>88</v>
      </c>
      <c r="D15" s="41">
        <v>14541.74</v>
      </c>
      <c r="E15" s="41">
        <v>1</v>
      </c>
      <c r="F15" s="41">
        <v>1</v>
      </c>
      <c r="G15" s="342">
        <f t="shared" ref="G15:G21" si="2">D15/100*E15</f>
        <v>145.41739999999999</v>
      </c>
      <c r="H15" s="342"/>
      <c r="I15" s="342">
        <f t="shared" ref="I15:I21" si="3">D15/100*F15</f>
        <v>145.41739999999999</v>
      </c>
      <c r="J15" s="343"/>
    </row>
    <row r="16" spans="2:12" ht="20.100000000000001" customHeight="1">
      <c r="B16" s="350" t="s">
        <v>67</v>
      </c>
      <c r="C16" s="41" t="s">
        <v>126</v>
      </c>
      <c r="D16" s="41">
        <v>9236.41</v>
      </c>
      <c r="E16" s="41">
        <v>3</v>
      </c>
      <c r="F16" s="41">
        <v>2</v>
      </c>
      <c r="G16" s="42">
        <f t="shared" si="2"/>
        <v>277.09229999999997</v>
      </c>
      <c r="H16" s="342">
        <f>G16+G17+G18+G19+G20+G21</f>
        <v>959.90930000000003</v>
      </c>
      <c r="I16" s="42">
        <f t="shared" si="3"/>
        <v>184.72819999999999</v>
      </c>
      <c r="J16" s="353">
        <f>I16+I17+I18+I19+I20+I21</f>
        <v>1823.1591999999998</v>
      </c>
    </row>
    <row r="17" spans="2:10" ht="20.100000000000001" customHeight="1">
      <c r="B17" s="350"/>
      <c r="C17" s="41" t="s">
        <v>127</v>
      </c>
      <c r="D17" s="41">
        <v>2500</v>
      </c>
      <c r="E17" s="41">
        <v>3</v>
      </c>
      <c r="F17" s="41">
        <v>2</v>
      </c>
      <c r="G17" s="42">
        <f t="shared" si="2"/>
        <v>75</v>
      </c>
      <c r="H17" s="342"/>
      <c r="I17" s="42">
        <f t="shared" si="3"/>
        <v>50</v>
      </c>
      <c r="J17" s="353"/>
    </row>
    <row r="18" spans="2:10" ht="20.100000000000001" customHeight="1">
      <c r="B18" s="350"/>
      <c r="C18" s="41" t="s">
        <v>128</v>
      </c>
      <c r="D18" s="41">
        <v>38125.49</v>
      </c>
      <c r="E18" s="41">
        <v>1</v>
      </c>
      <c r="F18" s="41">
        <v>3</v>
      </c>
      <c r="G18" s="42">
        <f t="shared" si="2"/>
        <v>381.25489999999996</v>
      </c>
      <c r="H18" s="342"/>
      <c r="I18" s="42">
        <f t="shared" si="3"/>
        <v>1143.7646999999999</v>
      </c>
      <c r="J18" s="353"/>
    </row>
    <row r="19" spans="2:10" ht="20.100000000000001" customHeight="1">
      <c r="B19" s="350"/>
      <c r="C19" s="41" t="s">
        <v>129</v>
      </c>
      <c r="D19" s="41">
        <v>6000</v>
      </c>
      <c r="E19" s="41">
        <v>2</v>
      </c>
      <c r="F19" s="41">
        <v>3</v>
      </c>
      <c r="G19" s="42">
        <f t="shared" si="2"/>
        <v>120</v>
      </c>
      <c r="H19" s="342"/>
      <c r="I19" s="42">
        <f t="shared" si="3"/>
        <v>180</v>
      </c>
      <c r="J19" s="353"/>
    </row>
    <row r="20" spans="2:10" ht="20.100000000000001" customHeight="1">
      <c r="B20" s="350"/>
      <c r="C20" s="41" t="s">
        <v>103</v>
      </c>
      <c r="D20" s="41">
        <v>7512.21</v>
      </c>
      <c r="E20" s="41">
        <v>1</v>
      </c>
      <c r="F20" s="41">
        <v>3</v>
      </c>
      <c r="G20" s="42">
        <f t="shared" si="2"/>
        <v>75.122100000000003</v>
      </c>
      <c r="H20" s="342"/>
      <c r="I20" s="42">
        <f t="shared" si="3"/>
        <v>225.36630000000002</v>
      </c>
      <c r="J20" s="353"/>
    </row>
    <row r="21" spans="2:10" ht="20.100000000000001" customHeight="1">
      <c r="B21" s="40" t="s">
        <v>130</v>
      </c>
      <c r="C21" s="41" t="s">
        <v>131</v>
      </c>
      <c r="D21" s="41">
        <v>786</v>
      </c>
      <c r="E21" s="41">
        <v>4</v>
      </c>
      <c r="F21" s="41">
        <v>5</v>
      </c>
      <c r="G21" s="42">
        <f t="shared" si="2"/>
        <v>31.44</v>
      </c>
      <c r="H21" s="342"/>
      <c r="I21" s="42">
        <f t="shared" si="3"/>
        <v>39.300000000000004</v>
      </c>
      <c r="J21" s="354"/>
    </row>
    <row r="22" spans="2:10" ht="20.100000000000001" customHeight="1">
      <c r="B22" s="344" t="s">
        <v>132</v>
      </c>
      <c r="C22" s="345"/>
      <c r="D22" s="345"/>
      <c r="E22" s="345"/>
      <c r="F22" s="345"/>
      <c r="G22" s="346">
        <f>H16+G15</f>
        <v>1105.3267000000001</v>
      </c>
      <c r="H22" s="346"/>
      <c r="I22" s="347">
        <f>J16+I15</f>
        <v>1968.5765999999999</v>
      </c>
      <c r="J22" s="348"/>
    </row>
  </sheetData>
  <mergeCells count="22">
    <mergeCell ref="B5:B9"/>
    <mergeCell ref="B16:B20"/>
    <mergeCell ref="H5:H10"/>
    <mergeCell ref="H16:H21"/>
    <mergeCell ref="J5:J10"/>
    <mergeCell ref="J16:J21"/>
    <mergeCell ref="G15:H15"/>
    <mergeCell ref="I15:J15"/>
    <mergeCell ref="B22:F22"/>
    <mergeCell ref="G22:H22"/>
    <mergeCell ref="I22:J22"/>
    <mergeCell ref="B11:F11"/>
    <mergeCell ref="G11:H11"/>
    <mergeCell ref="I11:J11"/>
    <mergeCell ref="B13:J13"/>
    <mergeCell ref="G14:H14"/>
    <mergeCell ref="I14:J14"/>
    <mergeCell ref="B2:J2"/>
    <mergeCell ref="G3:H3"/>
    <mergeCell ref="I3:J3"/>
    <mergeCell ref="G4:H4"/>
    <mergeCell ref="I4:J4"/>
  </mergeCells>
  <phoneticPr fontId="37" type="noConversion"/>
  <pageMargins left="0.75" right="0.75" top="1" bottom="1" header="0.5" footer="0.5"/>
  <ignoredErrors>
    <ignoredError sqref="I16 I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opLeftCell="A10" zoomScale="130" zoomScaleNormal="130" workbookViewId="0">
      <selection activeCell="J17" sqref="J17"/>
    </sheetView>
  </sheetViews>
  <sheetFormatPr defaultColWidth="9" defaultRowHeight="20.100000000000001" customHeight="1"/>
  <cols>
    <col min="1" max="1" width="1.875" customWidth="1"/>
    <col min="2" max="2" width="11.875" customWidth="1"/>
    <col min="3" max="3" width="19.875" customWidth="1"/>
    <col min="4" max="4" width="10.125" customWidth="1"/>
    <col min="5" max="5" width="12" customWidth="1"/>
    <col min="6" max="6" width="10.75" customWidth="1"/>
    <col min="7" max="7" width="24.875" customWidth="1"/>
    <col min="10" max="10" width="10.375" customWidth="1"/>
  </cols>
  <sheetData>
    <row r="1" spans="1:12" ht="9.949999999999999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.95" customHeight="1">
      <c r="A2" s="2"/>
      <c r="B2" s="355" t="s">
        <v>134</v>
      </c>
      <c r="C2" s="356"/>
      <c r="D2" s="356"/>
      <c r="E2" s="356"/>
      <c r="F2" s="356"/>
      <c r="G2" s="356"/>
      <c r="H2" s="356"/>
      <c r="I2" s="356"/>
      <c r="J2" s="356"/>
      <c r="K2" s="357"/>
      <c r="L2" s="2"/>
    </row>
    <row r="3" spans="1:12" ht="20.100000000000001" customHeight="1">
      <c r="A3" s="2"/>
      <c r="B3" s="3" t="s">
        <v>93</v>
      </c>
      <c r="C3" s="358" t="s">
        <v>121</v>
      </c>
      <c r="D3" s="358"/>
      <c r="E3" s="358"/>
      <c r="F3" s="359"/>
      <c r="G3" s="4" t="s">
        <v>135</v>
      </c>
      <c r="H3" s="360" t="s">
        <v>136</v>
      </c>
      <c r="I3" s="361"/>
      <c r="J3" s="362" t="s">
        <v>137</v>
      </c>
      <c r="K3" s="363"/>
      <c r="L3" s="2"/>
    </row>
    <row r="4" spans="1:12" ht="20.100000000000001" customHeight="1">
      <c r="A4" s="2"/>
      <c r="B4" s="367" t="s">
        <v>94</v>
      </c>
      <c r="C4" s="5" t="s">
        <v>95</v>
      </c>
      <c r="D4" s="5">
        <f>单栋楼面积统计!D24</f>
        <v>17158.2</v>
      </c>
      <c r="E4" s="377">
        <f>单栋楼面积统计!E24</f>
        <v>26958.2</v>
      </c>
      <c r="F4" s="383">
        <f>E4+E8</f>
        <v>51890.2</v>
      </c>
      <c r="G4" s="6" t="s">
        <v>138</v>
      </c>
      <c r="H4" s="7">
        <f>K13</f>
        <v>160</v>
      </c>
      <c r="I4" s="386">
        <f>H4+H5+H6+H7</f>
        <v>366</v>
      </c>
      <c r="J4" s="396">
        <f>I4+I8</f>
        <v>1110</v>
      </c>
      <c r="K4" s="397"/>
      <c r="L4" s="2"/>
    </row>
    <row r="5" spans="1:12" ht="20.100000000000001" customHeight="1">
      <c r="A5" s="2"/>
      <c r="B5" s="368"/>
      <c r="C5" s="8" t="s">
        <v>98</v>
      </c>
      <c r="D5" s="9">
        <f>单栋楼面积统计!D25</f>
        <v>5800</v>
      </c>
      <c r="E5" s="378"/>
      <c r="F5" s="384"/>
      <c r="G5" s="10" t="s">
        <v>139</v>
      </c>
      <c r="H5" s="9">
        <v>194</v>
      </c>
      <c r="I5" s="387"/>
      <c r="J5" s="398"/>
      <c r="K5" s="399"/>
      <c r="L5" s="2"/>
    </row>
    <row r="6" spans="1:12" ht="20.100000000000001" customHeight="1">
      <c r="A6" s="2"/>
      <c r="B6" s="368"/>
      <c r="C6" s="373" t="s">
        <v>99</v>
      </c>
      <c r="D6" s="375">
        <f>单栋楼面积统计!D26</f>
        <v>4000</v>
      </c>
      <c r="E6" s="378"/>
      <c r="F6" s="384"/>
      <c r="G6" s="10" t="s">
        <v>140</v>
      </c>
      <c r="H6" s="9">
        <v>7</v>
      </c>
      <c r="I6" s="387"/>
      <c r="J6" s="398"/>
      <c r="K6" s="399"/>
      <c r="L6" s="2"/>
    </row>
    <row r="7" spans="1:12" ht="20.100000000000001" customHeight="1">
      <c r="A7" s="2"/>
      <c r="B7" s="369"/>
      <c r="C7" s="374"/>
      <c r="D7" s="376"/>
      <c r="E7" s="379"/>
      <c r="F7" s="384"/>
      <c r="G7" s="11" t="s">
        <v>141</v>
      </c>
      <c r="H7" s="12">
        <v>5</v>
      </c>
      <c r="I7" s="388"/>
      <c r="J7" s="398"/>
      <c r="K7" s="399"/>
      <c r="L7" s="2"/>
    </row>
    <row r="8" spans="1:12" ht="20.100000000000001" customHeight="1">
      <c r="A8" s="2"/>
      <c r="B8" s="370" t="s">
        <v>102</v>
      </c>
      <c r="C8" s="402" t="s">
        <v>95</v>
      </c>
      <c r="D8" s="403"/>
      <c r="E8" s="380">
        <f>单栋楼面积统计!D28</f>
        <v>24932</v>
      </c>
      <c r="F8" s="384"/>
      <c r="G8" s="13" t="s">
        <v>139</v>
      </c>
      <c r="H8" s="14">
        <v>600</v>
      </c>
      <c r="I8" s="389">
        <f>H8+H9+H10</f>
        <v>744</v>
      </c>
      <c r="J8" s="398"/>
      <c r="K8" s="399"/>
      <c r="L8" s="2"/>
    </row>
    <row r="9" spans="1:12" ht="20.100000000000001" customHeight="1">
      <c r="A9" s="2"/>
      <c r="B9" s="371"/>
      <c r="C9" s="404"/>
      <c r="D9" s="405"/>
      <c r="E9" s="381"/>
      <c r="F9" s="384"/>
      <c r="G9" s="15" t="s">
        <v>140</v>
      </c>
      <c r="H9" s="16">
        <v>27</v>
      </c>
      <c r="I9" s="390"/>
      <c r="J9" s="400"/>
      <c r="K9" s="401"/>
      <c r="L9" s="2"/>
    </row>
    <row r="10" spans="1:12" ht="20.100000000000001" customHeight="1">
      <c r="A10" s="2"/>
      <c r="B10" s="372"/>
      <c r="C10" s="406"/>
      <c r="D10" s="407"/>
      <c r="E10" s="382"/>
      <c r="F10" s="385"/>
      <c r="G10" s="17" t="s">
        <v>141</v>
      </c>
      <c r="H10" s="18">
        <v>117</v>
      </c>
      <c r="I10" s="391"/>
      <c r="J10" s="26" t="s">
        <v>142</v>
      </c>
      <c r="K10" s="27">
        <f>(D4+E8)/J4</f>
        <v>37.9190990990991</v>
      </c>
      <c r="L10" s="2"/>
    </row>
    <row r="11" spans="1:12" ht="9.9499999999999993" customHeight="1">
      <c r="A11" s="2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"/>
    </row>
    <row r="12" spans="1:12" ht="20.100000000000001" customHeight="1">
      <c r="A12" s="1"/>
      <c r="B12" s="408" t="s">
        <v>138</v>
      </c>
      <c r="C12" s="409"/>
      <c r="D12" s="409"/>
      <c r="E12" s="409"/>
      <c r="F12" s="410"/>
      <c r="G12" s="20" t="s">
        <v>143</v>
      </c>
      <c r="H12" s="20" t="s">
        <v>144</v>
      </c>
      <c r="I12" s="20" t="s">
        <v>136</v>
      </c>
      <c r="J12" s="20" t="s">
        <v>145</v>
      </c>
      <c r="K12" s="28" t="s">
        <v>63</v>
      </c>
      <c r="L12" s="1"/>
    </row>
    <row r="13" spans="1:12" ht="20.100000000000001" customHeight="1">
      <c r="A13" s="1"/>
      <c r="B13" s="411"/>
      <c r="C13" s="412"/>
      <c r="D13" s="412"/>
      <c r="E13" s="412"/>
      <c r="F13" s="413"/>
      <c r="G13" s="21" t="s">
        <v>146</v>
      </c>
      <c r="H13" s="21">
        <v>5</v>
      </c>
      <c r="I13" s="29">
        <v>32</v>
      </c>
      <c r="J13" s="29">
        <f t="shared" ref="J13:J17" si="0">I13*H13</f>
        <v>160</v>
      </c>
      <c r="K13" s="392">
        <f>J13+J14</f>
        <v>160</v>
      </c>
      <c r="L13" s="1"/>
    </row>
    <row r="14" spans="1:12" ht="20.100000000000001" customHeight="1">
      <c r="A14" s="1"/>
      <c r="B14" s="414"/>
      <c r="C14" s="415"/>
      <c r="D14" s="415"/>
      <c r="E14" s="415"/>
      <c r="F14" s="416"/>
      <c r="G14" s="22" t="s">
        <v>147</v>
      </c>
      <c r="H14" s="22">
        <v>3</v>
      </c>
      <c r="I14" s="30">
        <v>0</v>
      </c>
      <c r="J14" s="30">
        <f>H14*I14</f>
        <v>0</v>
      </c>
      <c r="K14" s="393"/>
      <c r="L14" s="1"/>
    </row>
    <row r="15" spans="1:12" ht="9" customHeight="1">
      <c r="A15" s="1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"/>
    </row>
    <row r="16" spans="1:12" ht="20.100000000000001" customHeight="1">
      <c r="A16" s="1"/>
      <c r="B16" s="417" t="s">
        <v>148</v>
      </c>
      <c r="C16" s="418"/>
      <c r="D16" s="418"/>
      <c r="E16" s="418"/>
      <c r="F16" s="418"/>
      <c r="G16" s="419"/>
      <c r="H16" s="24">
        <v>3</v>
      </c>
      <c r="I16" s="31">
        <f>I13</f>
        <v>32</v>
      </c>
      <c r="J16" s="31">
        <f t="shared" si="0"/>
        <v>96</v>
      </c>
      <c r="K16" s="394">
        <f>J16+J17</f>
        <v>96</v>
      </c>
      <c r="L16" s="1"/>
    </row>
    <row r="17" spans="1:12" ht="20.100000000000001" customHeight="1">
      <c r="A17" s="1"/>
      <c r="B17" s="420"/>
      <c r="C17" s="421"/>
      <c r="D17" s="421"/>
      <c r="E17" s="421"/>
      <c r="F17" s="421"/>
      <c r="G17" s="422"/>
      <c r="H17" s="25">
        <v>2</v>
      </c>
      <c r="I17" s="30">
        <f>I14</f>
        <v>0</v>
      </c>
      <c r="J17" s="30">
        <f t="shared" si="0"/>
        <v>0</v>
      </c>
      <c r="K17" s="395"/>
      <c r="L17" s="1"/>
    </row>
    <row r="18" spans="1:12" ht="20.100000000000001" customHeight="1">
      <c r="A18" s="1"/>
      <c r="B18" s="364" t="s">
        <v>149</v>
      </c>
      <c r="C18" s="365"/>
      <c r="D18" s="365"/>
      <c r="E18" s="365"/>
      <c r="F18" s="365"/>
      <c r="G18" s="365"/>
      <c r="H18" s="365"/>
      <c r="I18" s="365"/>
      <c r="J18" s="366"/>
      <c r="K18" s="32">
        <f>K16+I8+H5+H6+H7</f>
        <v>1046</v>
      </c>
      <c r="L18" s="1"/>
    </row>
    <row r="19" spans="1:12" ht="20.100000000000001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</sheetData>
  <mergeCells count="20">
    <mergeCell ref="J4:K9"/>
    <mergeCell ref="C8:D10"/>
    <mergeCell ref="B12:F14"/>
    <mergeCell ref="B16:G17"/>
    <mergeCell ref="B2:K2"/>
    <mergeCell ref="C3:F3"/>
    <mergeCell ref="H3:I3"/>
    <mergeCell ref="J3:K3"/>
    <mergeCell ref="B18:J18"/>
    <mergeCell ref="B4:B7"/>
    <mergeCell ref="B8:B10"/>
    <mergeCell ref="C6:C7"/>
    <mergeCell ref="D6:D7"/>
    <mergeCell ref="E4:E7"/>
    <mergeCell ref="E8:E10"/>
    <mergeCell ref="F4:F10"/>
    <mergeCell ref="I4:I7"/>
    <mergeCell ref="I8:I10"/>
    <mergeCell ref="K13:K14"/>
    <mergeCell ref="K16:K17"/>
  </mergeCells>
  <phoneticPr fontId="3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总指标</vt:lpstr>
      <vt:lpstr>单栋楼面积统计</vt:lpstr>
      <vt:lpstr>人防面积</vt:lpstr>
      <vt:lpstr>车位数计算</vt:lpstr>
      <vt:lpstr>车库统计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赵乐源</cp:lastModifiedBy>
  <dcterms:created xsi:type="dcterms:W3CDTF">2021-12-14T09:49:00Z</dcterms:created>
  <dcterms:modified xsi:type="dcterms:W3CDTF">2022-01-12T03:52:41Z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F7CF70E94F63429D9638986A552596E2</vt:lpwstr>
  </property>
  <property fmtid="{D5CDD505-2E9C-101B-9397-08002B2CF9AE}" pid="3" name="KSOProductBuildVer">
    <vt:lpwstr>2052-11.1.0.11194</vt:lpwstr>
  </property>
  <property fmtid="{D5CDD505-2E9C-101B-9397-08002B2CF9AE}" pid="4" name="KSOReadingLayout">
    <vt:bool>false</vt:bool>
  </property>
</Properties>
</file>