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99"/>
  </bookViews>
  <sheets>
    <sheet name="汇总表" sheetId="5" r:id="rId1"/>
    <sheet name="土建" sheetId="18" r:id="rId2"/>
    <sheet name="电气" sheetId="16" r:id="rId3"/>
    <sheet name="给排水 " sheetId="17" r:id="rId4"/>
  </sheets>
  <definedNames>
    <definedName name="_xlnm.Print_Area" localSheetId="0">汇总表!$A$1:$D$9</definedName>
  </definedNames>
  <calcPr calcId="144525"/>
</workbook>
</file>

<file path=xl/sharedStrings.xml><?xml version="1.0" encoding="utf-8"?>
<sst xmlns="http://schemas.openxmlformats.org/spreadsheetml/2006/main" count="227" uniqueCount="135">
  <si>
    <t>宜阳山水文苑项目景观施工工程变更造价汇总表（单位：元）（根据2022.01.10图纸调整）</t>
  </si>
  <si>
    <t>序号</t>
  </si>
  <si>
    <t>分类项目名称</t>
  </si>
  <si>
    <t>造价（元）</t>
  </si>
  <si>
    <t>说明</t>
  </si>
  <si>
    <t>硬质景观部分</t>
  </si>
  <si>
    <t>固定总价包干，详见后附工程量清单明细</t>
  </si>
  <si>
    <t>绿植苗木部分</t>
  </si>
  <si>
    <t>/</t>
  </si>
  <si>
    <t>固定综合单价包干，详见后附工程量清单明细</t>
  </si>
  <si>
    <t>电气部分</t>
  </si>
  <si>
    <t>给排水部分</t>
  </si>
  <si>
    <t>雾森系统部分</t>
  </si>
  <si>
    <t>雨污水部分</t>
  </si>
  <si>
    <t>合计(元)</t>
  </si>
  <si>
    <t>宜阳山水文苑项目硬质景观清单及计价表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</si>
  <si>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</si>
  <si>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</si>
  <si>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</si>
  <si>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</si>
  <si>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</si>
  <si>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</si>
  <si>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</si>
  <si>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备注</t>
  </si>
  <si>
    <t>主要材料品牌</t>
  </si>
  <si>
    <t>其中：主材</t>
  </si>
  <si>
    <t>KD-1.1~1.4  1号楼楼梯玻璃雨棚</t>
  </si>
  <si>
    <t>钢化夹胶玻璃</t>
  </si>
  <si>
    <t>1.6+1.14PVB+6透明钢化夹胶玻璃
2.专业玻璃胶固定，缝隙处密封胶填实
3.立面玻璃成品玻璃卡件，玻璃与建筑物交接处密封胶填实
4.其他说明：其它满足规范和设计图纸要求</t>
  </si>
  <si>
    <t>m2</t>
  </si>
  <si>
    <t>单层侧边钢化玻璃</t>
  </si>
  <si>
    <t>1.10厚单层侧边钢化玻璃
2.专业玻璃胶固定，玻璃固定专用不锈钢扣件间距500，外饰专用不锈钢卡条，立面与柱体通长
立面与柱体通长
3.其他说明：其它满足规范和设计图纸要求</t>
  </si>
  <si>
    <t>玻璃门</t>
  </si>
  <si>
    <t>1.10厚单层侧边钢化玻璃
2.专业玻璃胶固定，缝隙处密封胶填实
3.含门把手等五金
4.其他说明：其它满足规范和设计图纸要求</t>
  </si>
  <si>
    <t>方钢立柱</t>
  </si>
  <si>
    <t>1.Z1 口100*5厚矩形钢，铝合金装饰盖
2.深咖色氟碳漆饰面
3.预埋件、喷砂除锈喷漆及构件吊运等措施
4.其它说明：其它满足规范和设计图纸要求</t>
  </si>
  <si>
    <t>t</t>
  </si>
  <si>
    <t>方钢主梁</t>
  </si>
  <si>
    <t>1.GL01 口100*5厚矩形钢
2.深咖色氟碳漆饰面
3.预埋件、喷砂除锈喷漆及构件吊运等措施
4.其它说明：其它满足规范和设计图纸要求</t>
  </si>
  <si>
    <t>圈梁</t>
  </si>
  <si>
    <t>1.混凝土强度等级:C30细石混凝土
2.混凝土拌合料要求：符合规范要求
3.模板安拆费用计入综合单价，支模方式综合考虑
4.其它满足规范和设计图纸要求</t>
  </si>
  <si>
    <t>m3</t>
  </si>
  <si>
    <t>涂料饰面</t>
  </si>
  <si>
    <t>1.仿黄金麻真石漆
2.25厚1:2.5无碱水泥砂浆找平层
3.其它满足规范和设计图纸要求</t>
  </si>
  <si>
    <t>GD-1.4台阶节点2</t>
  </si>
  <si>
    <t>素土夯实</t>
  </si>
  <si>
    <t>1.素土夯实，压实系数≥0.93
2.其它满足规范和设计图纸要求</t>
  </si>
  <si>
    <t>碎石垫层</t>
  </si>
  <si>
    <t>1.100厚级配碎石垫层
2.其它说明：其它满足规范和设计图纸要求</t>
  </si>
  <si>
    <t>砼台阶</t>
  </si>
  <si>
    <t>1.混凝土强度等级:C20混凝土
2.混凝土拌合料要求：符合规范要求
3.模板安拆费用计入综合单价，支模方式综合考虑
4.其它说明：其它满足规范和设计图纸要求</t>
  </si>
  <si>
    <t>台阶铺装</t>
  </si>
  <si>
    <t>1.15厚荔枝面芝麻灰PC砖
2.30厚1：2.5无碱水泥砂浆结合层
3.其它满足规范和设计图纸要求</t>
  </si>
  <si>
    <t>6#、9#、10#、13#楼铺装面积</t>
  </si>
  <si>
    <t>PC砖仿荔枝面芝麻白荔枝面</t>
  </si>
  <si>
    <t>1.15厚PC砖，仿荔枝面芝麻白荔枝面
2.30厚1：3无碱水泥砂浆结合层
3.其它满足规范和设计图纸要求</t>
  </si>
  <si>
    <t>EPDM现浇地垫、竹木地面</t>
  </si>
  <si>
    <t>地面画漆</t>
  </si>
  <si>
    <t>组</t>
  </si>
  <si>
    <t>成品家具</t>
  </si>
  <si>
    <t>成品花箱</t>
  </si>
  <si>
    <t>1.由甲方选样，尺寸1200*600*600，
2.满足规范和设计图纸要求。</t>
  </si>
  <si>
    <t>个</t>
  </si>
  <si>
    <t>伞座</t>
  </si>
  <si>
    <t>1.由甲方选样，
2.满足规范和设计图纸要求。</t>
  </si>
  <si>
    <t>双人漫步机</t>
  </si>
  <si>
    <t>双人大转盘</t>
  </si>
  <si>
    <t>健骑机</t>
  </si>
  <si>
    <t>1.由甲方选样，钢管材质，
2.满足规范和设计图纸要求。</t>
  </si>
  <si>
    <t>成品坐凳</t>
  </si>
  <si>
    <t>1.由甲方选样，玻璃钢材质，
3.满足规范和设计图纸要求。</t>
  </si>
  <si>
    <t>南大门东西两侧增加60cm高的景墙</t>
  </si>
  <si>
    <t>景墙墙面装饰</t>
  </si>
  <si>
    <t>1.30厚荔枝面黄金麻花岗岩
2.含石材干挂件
3.其它满足规范和设计图纸要求</t>
  </si>
  <si>
    <t>1.背面：仿黄金麻真石漆饰面
2.其它满足规范和设计图纸要求</t>
  </si>
  <si>
    <t>发光字</t>
  </si>
  <si>
    <t>扣除合同内发光字</t>
  </si>
  <si>
    <t>增加设计变更后的发光字</t>
  </si>
  <si>
    <t>南大门地面铺装</t>
  </si>
  <si>
    <t>石材地面变更为沥青地面</t>
  </si>
  <si>
    <t>地面铺装</t>
  </si>
  <si>
    <t>1.50厚烧面芝麻黑花岗岩
2.30厚1:3无碱水泥砂浆粘接层
3.其他说明：其它满足规范和设计图纸要求</t>
  </si>
  <si>
    <t>1.50厚烧面芝麻白/芝麻黑花岗岩混拼
2.30厚1:3无碱水泥砂浆粘接层
3.其他说明：其它满足规范和设计图纸要求</t>
  </si>
  <si>
    <t>1.50厚烧面中国黑花岗岩
2.30厚1:3无碱水泥砂浆粘接层
3.其他说明：其它满足规范和设计图纸要求</t>
  </si>
  <si>
    <t>浅色透水沥青砼路面</t>
  </si>
  <si>
    <t>1.90厚透水沥青砼（车行道），含白色热熔漆
2.其它满足规范和设计图纸要求</t>
  </si>
  <si>
    <t>合计</t>
  </si>
  <si>
    <r>
      <t>第</t>
    </r>
    <r>
      <rPr>
        <sz val="10"/>
        <rFont val="Arial"/>
        <charset val="1"/>
      </rPr>
      <t>1</t>
    </r>
    <r>
      <rPr>
        <sz val="10"/>
        <rFont val="宋体"/>
        <charset val="1"/>
      </rPr>
      <t>项</t>
    </r>
    <r>
      <rPr>
        <sz val="10"/>
        <rFont val="Arial"/>
        <charset val="1"/>
      </rPr>
      <t>~</t>
    </r>
    <r>
      <rPr>
        <sz val="10"/>
        <rFont val="宋体"/>
        <charset val="1"/>
      </rPr>
      <t>第6项</t>
    </r>
  </si>
  <si>
    <t>项</t>
  </si>
  <si>
    <t>宜阳山水文苑项目景观电气清单与计价表（根据2022.01.10图纸调整）</t>
  </si>
  <si>
    <t>变更工程量</t>
  </si>
  <si>
    <t>景观电气</t>
  </si>
  <si>
    <t>配管</t>
  </si>
  <si>
    <t>1、名称：穿线管
2、规格：PE32
3、敷设方式:埋地敷设
4、未详尽处满足图纸设计、相关规范要求</t>
  </si>
  <si>
    <t>m</t>
  </si>
  <si>
    <t>联塑</t>
  </si>
  <si>
    <t>电缆</t>
  </si>
  <si>
    <t>1、名称：电缆
2、规格：YJV-3*6
3、敷设方式:穿管埋地敷设
4、电缆头制安及相关试验等
5、未详尽处满足图纸设计、相关规范要求</t>
  </si>
  <si>
    <t>郑三</t>
  </si>
  <si>
    <t>庭院灯</t>
  </si>
  <si>
    <t>1、名称:M1庭院灯
2、规格：70w LED 220V 3000K IP65 H=3500mm
3、含灯具基础、预埋基础螺栓、接地、调试等
4、详见景观详图
5、未详尽处满足图纸设计、相关规范要求</t>
  </si>
  <si>
    <t>套</t>
  </si>
  <si>
    <t>欧普</t>
  </si>
  <si>
    <t>草坪灯</t>
  </si>
  <si>
    <t>1、名称:M2草坪灯
2、规格：15w LED 220V 3000K IP65 H=600mm
3、含灯具基础、预埋基础螺栓、接地、调试等
4、详见景观详图
5、未详尽处满足图纸设计、相关规范要求</t>
  </si>
  <si>
    <t>接线井</t>
  </si>
  <si>
    <t>1、名称:手孔井
2、规格：500*500*500
3、具体做法参照图集08D800-7，直通和转角式P62
4、未详尽处满足图纸设计、相关规范要求</t>
  </si>
  <si>
    <t>座</t>
  </si>
  <si>
    <t>挖沟槽土方</t>
  </si>
  <si>
    <t>1、名称:土方的开挖
2、含穿线管、配电箱基础、灯具基础、手孔井及变压器井土方</t>
  </si>
  <si>
    <t>回填方</t>
  </si>
  <si>
    <t>1、名称:土方的回填
2、含穿线管、配电箱基础、灯具基础、手孔井及变压器井土方</t>
  </si>
  <si>
    <t>合计（元）</t>
  </si>
  <si>
    <t>注：1.综合单价中包含：人工费、材料费、机械费、措施费、安全文明施工费、扬尘治理增加费、疫情增加费、规费、管理费、利润、税金(增值税专用发票)、风险、调试、材料检测检验费等一切与之相关全部费用。
    2.若投标人对清单存在疑问，请在招标文件约定的期限内提出，经招标人确认后补发或修改此项清单。若无异议，本次清单无论是否存在缺项、漏项、工程量偏差，均视为乙方已综合考虑在固定合同总价内。</t>
  </si>
  <si>
    <t>宜阳山水文苑项目景观给排水清单与计价（根据2022.01.10图纸调整）</t>
  </si>
  <si>
    <t>灌溉给水</t>
  </si>
  <si>
    <t>给水管</t>
  </si>
  <si>
    <t>1、名称：PE给水管
2、规格：De90
3、连接方式：热熔连接
4、压力等级:1.25Mpa
5、压力试验及吹、洗设计要求:
  满足规范及设计要求
6、未详尽处满足图纸设计、相关规范要求</t>
  </si>
  <si>
    <t>1、名称：PE给水管
2、规格：De75
3、连接方式：热熔连接
4、压力等级:1.25Mpa
5、压力试验及吹、洗设计要求:
  满足规范及设计要求
6、未详尽处满足图纸设计、相关规范要求</t>
  </si>
  <si>
    <t>1、名称：PE给水管
2、规格：De63
3、连接方式：热熔连接
4、压力等级:1.25Mpa
5、压力试验及吹、洗设计要求:
  满足规范及设计要求
6、未详尽处满足图纸设计、相关规范要求</t>
  </si>
  <si>
    <t>1、名称：PE给水管
2、规格：De50
3、连接方式：热熔连接
4、压力等级:1.25Mpa
5、压力试验及吹、洗设计要求:
  满足规范及设计要求
6、未详尽处满足图纸设计、相关规范要求</t>
  </si>
  <si>
    <t>1、名称：PE给水管
2、规格：De32
3、连接方式：热熔连接
4、压力等级:1.25Mpa
5、压力试验及吹、洗设计要求:
  满足规范及设计要求
6、未详尽处满足图纸设计、相关规范要求</t>
  </si>
  <si>
    <t>1、名称:土方的开挖
2、未详尽处满足图纸设计、相关规范要求</t>
  </si>
  <si>
    <t>1、名称:土方的回填
2、未详尽处满足图纸设计、相关规范要求</t>
  </si>
  <si>
    <t>景观雨水</t>
  </si>
  <si>
    <t>挖土方</t>
  </si>
  <si>
    <t>回填土</t>
  </si>
  <si>
    <t>HDPE双壁波纹管</t>
  </si>
  <si>
    <t>1.安装部位:室外
2.介质:雨水
3.材质、规格:HDPE双壁波纹管（环刚度SN4）De160
4.连接形式:双向承插弹性密封橡胶圈连接
5.管道基础：200mm砂垫层
6.清单中已考虑与此项工作相关的一切费用</t>
  </si>
  <si>
    <t>中财</t>
  </si>
  <si>
    <t>1.安装部位:室外
2.介质:雨水
3.材质、规格:PE管De110
4.连接形式:详见图纸设计
5.管道基础：200mm砂垫层
6.清单中已考虑与此项工作相关的一切费用</t>
  </si>
  <si>
    <t>室外排水地漏DN100</t>
  </si>
  <si>
    <t>1.名称:室外排水地漏
2.规格：DN100
3.清单中已考虑与此项工作相关的一切费用</t>
  </si>
  <si>
    <t>高分子雨水篦子排水口</t>
  </si>
  <si>
    <t>1.名称:高分子雨水篦子排水口
2.做法详园建
3.清单中已考虑与此项工作相关的一切费用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</si>
</sst>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0.000_ "/>
  </numFmts>
  <fonts count="44">
    <font>
      <sz val="10"/>
      <name val="Arial"/>
      <charset val="1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b/>
      <sz val="9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9"/>
      <name val="Arial"/>
      <charset val="134"/>
    </font>
    <font>
      <sz val="10"/>
      <color rgb="FFFF0000"/>
      <name val="Arial"/>
      <charset val="134"/>
    </font>
    <font>
      <sz val="10"/>
      <name val="Arial"/>
      <charset val="134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24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2" borderId="3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3" borderId="32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4" borderId="34" applyNumberFormat="0" applyAlignment="0" applyProtection="0">
      <alignment vertical="center"/>
    </xf>
    <xf numFmtId="0" fontId="26" fillId="4" borderId="30" applyNumberFormat="0" applyAlignment="0" applyProtection="0">
      <alignment vertical="center"/>
    </xf>
    <xf numFmtId="0" fontId="42" fillId="25" borderId="37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3" fillId="0" borderId="8" xfId="55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/>
    <xf numFmtId="0" fontId="7" fillId="0" borderId="17" xfId="0" applyFont="1" applyFill="1" applyBorder="1" applyAlignment="1">
      <alignment horizontal="center"/>
    </xf>
    <xf numFmtId="176" fontId="7" fillId="0" borderId="8" xfId="0" applyNumberFormat="1" applyFont="1" applyFill="1" applyBorder="1" applyAlignment="1"/>
    <xf numFmtId="176" fontId="6" fillId="0" borderId="17" xfId="0" applyNumberFormat="1" applyFont="1" applyFill="1" applyBorder="1" applyAlignment="1">
      <alignment horizontal="center"/>
    </xf>
    <xf numFmtId="176" fontId="6" fillId="0" borderId="17" xfId="0" applyNumberFormat="1" applyFont="1" applyFill="1" applyBorder="1" applyAlignment="1">
      <alignment horizontal="center" wrapText="1"/>
    </xf>
    <xf numFmtId="176" fontId="7" fillId="0" borderId="11" xfId="0" applyNumberFormat="1" applyFont="1" applyFill="1" applyBorder="1" applyAlignment="1"/>
    <xf numFmtId="176" fontId="7" fillId="0" borderId="18" xfId="0" applyNumberFormat="1" applyFont="1" applyFill="1" applyBorder="1" applyAlignment="1">
      <alignment horizontal="center"/>
    </xf>
    <xf numFmtId="176" fontId="8" fillId="0" borderId="8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176" fontId="3" fillId="0" borderId="8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176" fontId="14" fillId="0" borderId="8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/>
    <xf numFmtId="0" fontId="0" fillId="0" borderId="17" xfId="0" applyFont="1" applyFill="1" applyBorder="1" applyAlignment="1"/>
    <xf numFmtId="0" fontId="4" fillId="0" borderId="17" xfId="0" applyFont="1" applyFill="1" applyBorder="1" applyAlignment="1" applyProtection="1">
      <protection locked="0"/>
    </xf>
    <xf numFmtId="0" fontId="0" fillId="0" borderId="17" xfId="0" applyFont="1" applyFill="1" applyBorder="1" applyAlignment="1" applyProtection="1">
      <protection locked="0"/>
    </xf>
    <xf numFmtId="0" fontId="12" fillId="0" borderId="11" xfId="0" applyFont="1" applyFill="1" applyBorder="1" applyAlignment="1"/>
    <xf numFmtId="0" fontId="4" fillId="0" borderId="17" xfId="0" applyFont="1" applyFill="1" applyBorder="1" applyAlignment="1" applyProtection="1">
      <alignment wrapText="1"/>
      <protection locked="0"/>
    </xf>
    <xf numFmtId="0" fontId="12" fillId="0" borderId="24" xfId="0" applyFont="1" applyFill="1" applyBorder="1" applyAlignment="1"/>
    <xf numFmtId="0" fontId="0" fillId="0" borderId="27" xfId="0" applyFont="1" applyFill="1" applyBorder="1" applyAlignment="1"/>
    <xf numFmtId="0" fontId="15" fillId="0" borderId="0" xfId="0" applyFont="1" applyFill="1" applyProtection="1"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protection locked="0"/>
    </xf>
    <xf numFmtId="0" fontId="17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176" fontId="3" fillId="0" borderId="8" xfId="0" applyNumberFormat="1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  <protection locked="0"/>
    </xf>
    <xf numFmtId="176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176" fontId="12" fillId="0" borderId="8" xfId="0" applyNumberFormat="1" applyFont="1" applyFill="1" applyBorder="1" applyAlignment="1" applyProtection="1">
      <alignment horizontal="center" vertical="center" wrapText="1"/>
    </xf>
    <xf numFmtId="177" fontId="1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176" fontId="3" fillId="0" borderId="8" xfId="0" applyNumberFormat="1" applyFont="1" applyFill="1" applyBorder="1" applyAlignment="1" applyProtection="1">
      <alignment horizontal="center" vertical="center" wrapText="1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/>
    <xf numFmtId="0" fontId="0" fillId="0" borderId="8" xfId="0" applyBorder="1"/>
    <xf numFmtId="0" fontId="20" fillId="0" borderId="8" xfId="0" applyFont="1" applyBorder="1" applyAlignment="1">
      <alignment horizontal="center" vertical="center"/>
    </xf>
    <xf numFmtId="176" fontId="0" fillId="0" borderId="8" xfId="0" applyNumberFormat="1" applyBorder="1"/>
    <xf numFmtId="0" fontId="17" fillId="0" borderId="8" xfId="0" applyFont="1" applyFill="1" applyBorder="1" applyAlignment="1" applyProtection="1">
      <alignment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常规 2" xfId="52"/>
    <cellStyle name="常规 3" xfId="53"/>
    <cellStyle name="常规 5" xfId="54"/>
    <cellStyle name="常规 7" xfId="55"/>
    <cellStyle name="常规_蓝湖郡调拨单统计" xfId="56"/>
  </cellStyles>
  <tableStyles count="0" defaultTableStyle="Table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view="pageBreakPreview" zoomScaleNormal="100" topLeftCell="A4" workbookViewId="0">
      <selection activeCell="C9" sqref="C9"/>
    </sheetView>
  </sheetViews>
  <sheetFormatPr defaultColWidth="10.287037037037" defaultRowHeight="15.6" outlineLevelCol="4"/>
  <cols>
    <col min="1" max="1" width="13.8611111111111" style="117" customWidth="1"/>
    <col min="2" max="2" width="29.287037037037" style="117" customWidth="1"/>
    <col min="3" max="3" width="20.8611111111111" style="118" customWidth="1"/>
    <col min="4" max="4" width="47.712962962963" style="117" customWidth="1"/>
    <col min="5" max="5" width="14.5740740740741" style="117"/>
    <col min="6" max="6" width="14.4259259259259" style="117"/>
    <col min="7" max="7" width="10.287037037037" style="117"/>
    <col min="8" max="8" width="10.712962962963" style="117"/>
    <col min="9" max="16384" width="10.287037037037" style="117"/>
  </cols>
  <sheetData>
    <row r="1" ht="81" customHeight="1" spans="1:4">
      <c r="A1" s="49" t="s">
        <v>0</v>
      </c>
      <c r="B1" s="49"/>
      <c r="C1" s="119"/>
      <c r="D1" s="49"/>
    </row>
    <row r="2" ht="57" customHeight="1" spans="1:5">
      <c r="A2" s="120" t="s">
        <v>1</v>
      </c>
      <c r="B2" s="120" t="s">
        <v>2</v>
      </c>
      <c r="C2" s="121" t="s">
        <v>3</v>
      </c>
      <c r="D2" s="120" t="s">
        <v>4</v>
      </c>
      <c r="E2" s="122"/>
    </row>
    <row r="3" ht="54" customHeight="1" spans="1:4">
      <c r="A3" s="123">
        <v>1</v>
      </c>
      <c r="B3" s="124" t="s">
        <v>5</v>
      </c>
      <c r="C3" s="125">
        <f>土建!H39</f>
        <v>393061.55024</v>
      </c>
      <c r="D3" s="123" t="s">
        <v>6</v>
      </c>
    </row>
    <row r="4" ht="54" customHeight="1" spans="1:5">
      <c r="A4" s="123">
        <v>2</v>
      </c>
      <c r="B4" s="124" t="s">
        <v>7</v>
      </c>
      <c r="C4" s="125" t="s">
        <v>8</v>
      </c>
      <c r="D4" s="123" t="s">
        <v>9</v>
      </c>
      <c r="E4" s="126"/>
    </row>
    <row r="5" ht="54" customHeight="1" spans="1:5">
      <c r="A5" s="123">
        <v>3</v>
      </c>
      <c r="B5" s="124" t="s">
        <v>10</v>
      </c>
      <c r="C5" s="125">
        <f>电气!H13</f>
        <v>-8001.916</v>
      </c>
      <c r="D5" s="123" t="s">
        <v>6</v>
      </c>
      <c r="E5" s="126"/>
    </row>
    <row r="6" ht="54" customHeight="1" spans="1:5">
      <c r="A6" s="123">
        <v>4</v>
      </c>
      <c r="B6" s="124" t="s">
        <v>11</v>
      </c>
      <c r="C6" s="125">
        <f>'给排水 '!H20</f>
        <v>30104.7237</v>
      </c>
      <c r="D6" s="123" t="s">
        <v>6</v>
      </c>
      <c r="E6" s="126"/>
    </row>
    <row r="7" ht="54" customHeight="1" spans="1:5">
      <c r="A7" s="123">
        <v>5</v>
      </c>
      <c r="B7" s="124" t="s">
        <v>12</v>
      </c>
      <c r="C7" s="125" t="s">
        <v>8</v>
      </c>
      <c r="D7" s="123" t="s">
        <v>6</v>
      </c>
      <c r="E7" s="126"/>
    </row>
    <row r="8" ht="54" customHeight="1" spans="1:5">
      <c r="A8" s="123">
        <v>6</v>
      </c>
      <c r="B8" s="124" t="s">
        <v>13</v>
      </c>
      <c r="C8" s="125" t="s">
        <v>8</v>
      </c>
      <c r="D8" s="123" t="s">
        <v>6</v>
      </c>
      <c r="E8" s="126"/>
    </row>
    <row r="9" ht="57" customHeight="1" spans="1:5">
      <c r="A9" s="127" t="s">
        <v>14</v>
      </c>
      <c r="B9" s="128"/>
      <c r="C9" s="125">
        <f>SUM(C3:C8)</f>
        <v>415164.35794</v>
      </c>
      <c r="D9" s="123"/>
      <c r="E9" s="122"/>
    </row>
  </sheetData>
  <sheetProtection selectLockedCells="1"/>
  <mergeCells count="2">
    <mergeCell ref="A1:D1"/>
    <mergeCell ref="A9:B9"/>
  </mergeCells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opLeftCell="A28" workbookViewId="0">
      <selection activeCell="H39" sqref="H39"/>
    </sheetView>
  </sheetViews>
  <sheetFormatPr defaultColWidth="8.88888888888889" defaultRowHeight="13.2"/>
  <cols>
    <col min="2" max="2" width="19.1111111111111" customWidth="1"/>
    <col min="3" max="3" width="38.7777777777778" customWidth="1"/>
    <col min="5" max="5" width="9.44444444444444"/>
    <col min="6" max="6" width="10.7777777777778"/>
    <col min="7" max="7" width="9.66666666666667"/>
    <col min="8" max="8" width="12.8888888888889"/>
  </cols>
  <sheetData>
    <row r="1" s="86" customFormat="1" ht="30" customHeight="1" spans="1:10">
      <c r="A1" s="90" t="s">
        <v>15</v>
      </c>
      <c r="B1" s="90"/>
      <c r="C1" s="90"/>
      <c r="D1" s="90"/>
      <c r="E1" s="90"/>
      <c r="F1" s="91"/>
      <c r="G1" s="91"/>
      <c r="H1" s="92"/>
      <c r="I1" s="91"/>
      <c r="J1" s="91"/>
    </row>
    <row r="2" s="87" customFormat="1" ht="18" customHeight="1" spans="1:10">
      <c r="A2" s="93" t="s">
        <v>1</v>
      </c>
      <c r="B2" s="93" t="s">
        <v>16</v>
      </c>
      <c r="C2" s="93" t="s">
        <v>17</v>
      </c>
      <c r="D2" s="93" t="s">
        <v>18</v>
      </c>
      <c r="E2" s="93" t="s">
        <v>19</v>
      </c>
      <c r="F2" s="94" t="s">
        <v>20</v>
      </c>
      <c r="G2" s="94"/>
      <c r="H2" s="95"/>
      <c r="I2" s="94"/>
      <c r="J2" s="94"/>
    </row>
    <row r="3" s="87" customFormat="1" ht="18" customHeight="1" spans="1:10">
      <c r="A3" s="93"/>
      <c r="B3" s="93"/>
      <c r="C3" s="93"/>
      <c r="D3" s="93"/>
      <c r="E3" s="93"/>
      <c r="F3" s="94" t="s">
        <v>21</v>
      </c>
      <c r="G3" s="94"/>
      <c r="H3" s="95" t="s">
        <v>22</v>
      </c>
      <c r="I3" s="94" t="s">
        <v>23</v>
      </c>
      <c r="J3" s="94" t="s">
        <v>24</v>
      </c>
    </row>
    <row r="4" s="87" customFormat="1" ht="18.95" customHeight="1" spans="1:10">
      <c r="A4" s="93"/>
      <c r="B4" s="93"/>
      <c r="C4" s="93"/>
      <c r="D4" s="93"/>
      <c r="E4" s="93"/>
      <c r="F4" s="94"/>
      <c r="G4" s="94" t="s">
        <v>25</v>
      </c>
      <c r="H4" s="95"/>
      <c r="I4" s="94"/>
      <c r="J4" s="94"/>
    </row>
    <row r="5" s="86" customFormat="1" ht="30" customHeight="1" outlineLevel="1" collapsed="1" spans="1:10">
      <c r="A5" s="93">
        <v>1</v>
      </c>
      <c r="B5" s="96" t="s">
        <v>26</v>
      </c>
      <c r="C5" s="97"/>
      <c r="D5" s="98"/>
      <c r="E5" s="99"/>
      <c r="F5" s="100"/>
      <c r="G5" s="100"/>
      <c r="H5" s="101"/>
      <c r="I5" s="100"/>
      <c r="J5" s="100"/>
    </row>
    <row r="6" s="88" customFormat="1" ht="60" customHeight="1" outlineLevel="1" spans="1:11">
      <c r="A6" s="102"/>
      <c r="B6" s="103" t="s">
        <v>27</v>
      </c>
      <c r="C6" s="103" t="s">
        <v>28</v>
      </c>
      <c r="D6" s="102" t="s">
        <v>29</v>
      </c>
      <c r="E6" s="104">
        <f>6*3.2</f>
        <v>19.2</v>
      </c>
      <c r="F6" s="68">
        <v>395</v>
      </c>
      <c r="G6" s="67"/>
      <c r="H6" s="101">
        <f t="shared" ref="H6:H8" si="0">E6*F6</f>
        <v>7584</v>
      </c>
      <c r="I6" s="114"/>
      <c r="J6" s="114"/>
      <c r="K6" s="115"/>
    </row>
    <row r="7" s="89" customFormat="1" ht="78.95" customHeight="1" outlineLevel="1" spans="1:10">
      <c r="A7" s="102"/>
      <c r="B7" s="103" t="s">
        <v>30</v>
      </c>
      <c r="C7" s="103" t="s">
        <v>31</v>
      </c>
      <c r="D7" s="102" t="s">
        <v>29</v>
      </c>
      <c r="E7" s="104">
        <f>11.04-1.7</f>
        <v>9.34</v>
      </c>
      <c r="F7" s="68">
        <v>450</v>
      </c>
      <c r="G7" s="68"/>
      <c r="H7" s="101">
        <f t="shared" si="0"/>
        <v>4203</v>
      </c>
      <c r="I7" s="114"/>
      <c r="J7" s="114"/>
    </row>
    <row r="8" s="89" customFormat="1" ht="60" customHeight="1" outlineLevel="1" spans="1:10">
      <c r="A8" s="102"/>
      <c r="B8" s="103" t="s">
        <v>32</v>
      </c>
      <c r="C8" s="103" t="s">
        <v>33</v>
      </c>
      <c r="D8" s="102" t="s">
        <v>29</v>
      </c>
      <c r="E8" s="104">
        <f>0.85*2</f>
        <v>1.7</v>
      </c>
      <c r="F8" s="68">
        <v>690</v>
      </c>
      <c r="G8" s="68"/>
      <c r="H8" s="101">
        <f t="shared" si="0"/>
        <v>1173</v>
      </c>
      <c r="I8" s="114"/>
      <c r="J8" s="114"/>
    </row>
    <row r="9" s="89" customFormat="1" ht="54" customHeight="1" outlineLevel="1" spans="1:10">
      <c r="A9" s="102"/>
      <c r="B9" s="103" t="s">
        <v>34</v>
      </c>
      <c r="C9" s="103" t="s">
        <v>35</v>
      </c>
      <c r="D9" s="102" t="s">
        <v>36</v>
      </c>
      <c r="E9" s="105">
        <f>0.4*7.85*5*2.135*3/1000</f>
        <v>0.1005585</v>
      </c>
      <c r="F9" s="68">
        <v>12000</v>
      </c>
      <c r="G9" s="68"/>
      <c r="H9" s="101">
        <f t="shared" ref="H9:H12" si="1">F9*E9</f>
        <v>1206.702</v>
      </c>
      <c r="I9" s="114"/>
      <c r="J9" s="114"/>
    </row>
    <row r="10" s="89" customFormat="1" ht="59.1" customHeight="1" outlineLevel="1" spans="1:10">
      <c r="A10" s="102"/>
      <c r="B10" s="103" t="s">
        <v>37</v>
      </c>
      <c r="C10" s="103" t="s">
        <v>38</v>
      </c>
      <c r="D10" s="102" t="s">
        <v>36</v>
      </c>
      <c r="E10" s="105">
        <f>0.4*7.85*5*(1.65*5+3)/1000</f>
        <v>0.176625</v>
      </c>
      <c r="F10" s="68">
        <v>13000</v>
      </c>
      <c r="G10" s="68"/>
      <c r="H10" s="101">
        <f t="shared" si="1"/>
        <v>2296.125</v>
      </c>
      <c r="I10" s="114"/>
      <c r="J10" s="114"/>
    </row>
    <row r="11" s="89" customFormat="1" ht="57.95" customHeight="1" outlineLevel="1" spans="1:10">
      <c r="A11" s="102"/>
      <c r="B11" s="103" t="s">
        <v>39</v>
      </c>
      <c r="C11" s="106" t="s">
        <v>40</v>
      </c>
      <c r="D11" s="102" t="s">
        <v>41</v>
      </c>
      <c r="E11" s="104">
        <v>0</v>
      </c>
      <c r="F11" s="68">
        <v>1285.08</v>
      </c>
      <c r="G11" s="68"/>
      <c r="H11" s="101">
        <f t="shared" si="1"/>
        <v>0</v>
      </c>
      <c r="I11" s="114"/>
      <c r="J11" s="114"/>
    </row>
    <row r="12" s="89" customFormat="1" ht="42.95" customHeight="1" outlineLevel="1" spans="1:10">
      <c r="A12" s="102"/>
      <c r="B12" s="103" t="s">
        <v>42</v>
      </c>
      <c r="C12" s="106" t="s">
        <v>43</v>
      </c>
      <c r="D12" s="102" t="s">
        <v>29</v>
      </c>
      <c r="E12" s="104">
        <f>14.35-11.04+7.83</f>
        <v>11.14</v>
      </c>
      <c r="F12" s="68">
        <v>143.24</v>
      </c>
      <c r="G12" s="68"/>
      <c r="H12" s="101">
        <f t="shared" si="1"/>
        <v>1595.6936</v>
      </c>
      <c r="I12" s="114"/>
      <c r="J12" s="114"/>
    </row>
    <row r="13" s="86" customFormat="1" ht="39.95" customHeight="1" outlineLevel="1" spans="1:10">
      <c r="A13" s="93">
        <v>2</v>
      </c>
      <c r="B13" s="106" t="s">
        <v>44</v>
      </c>
      <c r="C13" s="106"/>
      <c r="D13" s="93"/>
      <c r="E13" s="107"/>
      <c r="F13" s="108"/>
      <c r="G13" s="109"/>
      <c r="H13" s="101">
        <f t="shared" ref="H13:H17" si="2">E13*F13</f>
        <v>0</v>
      </c>
      <c r="I13" s="94"/>
      <c r="J13" s="116"/>
    </row>
    <row r="14" s="86" customFormat="1" ht="30.95" customHeight="1" outlineLevel="2" spans="1:10">
      <c r="A14" s="93"/>
      <c r="B14" s="106" t="s">
        <v>45</v>
      </c>
      <c r="C14" s="106" t="s">
        <v>46</v>
      </c>
      <c r="D14" s="93" t="s">
        <v>29</v>
      </c>
      <c r="E14" s="107">
        <f>1.16*1.5</f>
        <v>1.74</v>
      </c>
      <c r="F14" s="108">
        <v>1.8</v>
      </c>
      <c r="G14" s="109"/>
      <c r="H14" s="101">
        <f t="shared" si="2"/>
        <v>3.132</v>
      </c>
      <c r="I14" s="94"/>
      <c r="J14" s="116"/>
    </row>
    <row r="15" s="86" customFormat="1" ht="30.95" customHeight="1" outlineLevel="2" spans="1:10">
      <c r="A15" s="93"/>
      <c r="B15" s="106" t="s">
        <v>47</v>
      </c>
      <c r="C15" s="106" t="s">
        <v>48</v>
      </c>
      <c r="D15" s="93" t="s">
        <v>41</v>
      </c>
      <c r="E15" s="107">
        <f>E14*0.1</f>
        <v>0.174</v>
      </c>
      <c r="F15" s="108">
        <v>343.51</v>
      </c>
      <c r="G15" s="109">
        <v>160</v>
      </c>
      <c r="H15" s="101">
        <f t="shared" si="2"/>
        <v>59.77074</v>
      </c>
      <c r="I15" s="94"/>
      <c r="J15" s="116"/>
    </row>
    <row r="16" s="86" customFormat="1" ht="51" customHeight="1" outlineLevel="2" spans="1:10">
      <c r="A16" s="93"/>
      <c r="B16" s="106" t="s">
        <v>49</v>
      </c>
      <c r="C16" s="106" t="s">
        <v>50</v>
      </c>
      <c r="D16" s="93" t="s">
        <v>29</v>
      </c>
      <c r="E16" s="107">
        <f>E14</f>
        <v>1.74</v>
      </c>
      <c r="F16" s="108">
        <v>192.01</v>
      </c>
      <c r="G16" s="109">
        <v>520</v>
      </c>
      <c r="H16" s="101">
        <f t="shared" si="2"/>
        <v>334.0974</v>
      </c>
      <c r="I16" s="94"/>
      <c r="J16" s="116"/>
    </row>
    <row r="17" s="86" customFormat="1" ht="39.95" customHeight="1" outlineLevel="2" spans="1:10">
      <c r="A17" s="93"/>
      <c r="B17" s="106" t="s">
        <v>51</v>
      </c>
      <c r="C17" s="106" t="s">
        <v>52</v>
      </c>
      <c r="D17" s="93" t="s">
        <v>29</v>
      </c>
      <c r="E17" s="107">
        <f>E14</f>
        <v>1.74</v>
      </c>
      <c r="F17" s="108">
        <v>352.7</v>
      </c>
      <c r="G17" s="109">
        <v>145</v>
      </c>
      <c r="H17" s="101">
        <f t="shared" si="2"/>
        <v>613.698</v>
      </c>
      <c r="I17" s="94"/>
      <c r="J17" s="116"/>
    </row>
    <row r="18" s="86" customFormat="1" ht="39.95" customHeight="1" outlineLevel="2" spans="1:10">
      <c r="A18" s="93">
        <v>3</v>
      </c>
      <c r="B18" s="106" t="s">
        <v>53</v>
      </c>
      <c r="C18" s="106"/>
      <c r="D18" s="93"/>
      <c r="E18" s="107"/>
      <c r="F18" s="108"/>
      <c r="G18" s="109"/>
      <c r="H18" s="101"/>
      <c r="I18" s="94"/>
      <c r="J18" s="116"/>
    </row>
    <row r="19" s="86" customFormat="1" ht="44.1" customHeight="1" outlineLevel="2" spans="1:10">
      <c r="A19" s="93"/>
      <c r="B19" s="106" t="s">
        <v>54</v>
      </c>
      <c r="C19" s="106" t="s">
        <v>55</v>
      </c>
      <c r="D19" s="93" t="s">
        <v>29</v>
      </c>
      <c r="E19" s="107">
        <f>1443-520</f>
        <v>923</v>
      </c>
      <c r="F19" s="108">
        <v>165.49</v>
      </c>
      <c r="G19" s="109"/>
      <c r="H19" s="101">
        <f>E19*F19</f>
        <v>152747.27</v>
      </c>
      <c r="I19" s="94"/>
      <c r="J19" s="116"/>
    </row>
    <row r="20" s="86" customFormat="1" ht="44.1" customHeight="1" outlineLevel="2" spans="1:10">
      <c r="A20" s="93"/>
      <c r="B20" s="106" t="s">
        <v>56</v>
      </c>
      <c r="C20" s="106"/>
      <c r="D20" s="93" t="s">
        <v>29</v>
      </c>
      <c r="E20" s="107">
        <f>330+190</f>
        <v>520</v>
      </c>
      <c r="F20" s="108">
        <v>180</v>
      </c>
      <c r="G20" s="109"/>
      <c r="H20" s="101">
        <f>E20*F20</f>
        <v>93600</v>
      </c>
      <c r="I20" s="94"/>
      <c r="J20" s="116"/>
    </row>
    <row r="21" s="86" customFormat="1" ht="44.1" customHeight="1" outlineLevel="2" spans="1:10">
      <c r="A21" s="93"/>
      <c r="B21" s="106" t="s">
        <v>57</v>
      </c>
      <c r="C21" s="106"/>
      <c r="D21" s="93" t="s">
        <v>58</v>
      </c>
      <c r="E21" s="107">
        <v>20</v>
      </c>
      <c r="F21" s="108">
        <v>3000</v>
      </c>
      <c r="G21" s="109"/>
      <c r="H21" s="101">
        <f>E21*F21</f>
        <v>60000</v>
      </c>
      <c r="I21" s="94"/>
      <c r="J21" s="116"/>
    </row>
    <row r="22" s="86" customFormat="1" ht="44.1" customHeight="1" outlineLevel="2" spans="1:10">
      <c r="A22" s="93">
        <v>4</v>
      </c>
      <c r="B22" s="106" t="s">
        <v>59</v>
      </c>
      <c r="C22" s="106"/>
      <c r="D22" s="93"/>
      <c r="E22" s="107"/>
      <c r="F22" s="108"/>
      <c r="G22" s="109"/>
      <c r="H22" s="101"/>
      <c r="I22" s="94"/>
      <c r="J22" s="116"/>
    </row>
    <row r="23" s="89" customFormat="1" ht="33.95" customHeight="1" outlineLevel="1" spans="1:10">
      <c r="A23" s="102"/>
      <c r="B23" s="103" t="s">
        <v>60</v>
      </c>
      <c r="C23" s="103" t="s">
        <v>61</v>
      </c>
      <c r="D23" s="102" t="s">
        <v>62</v>
      </c>
      <c r="E23" s="104">
        <v>22</v>
      </c>
      <c r="F23" s="68">
        <v>600</v>
      </c>
      <c r="G23" s="68"/>
      <c r="H23" s="101">
        <f t="shared" ref="H23:H27" si="3">E23*F23</f>
        <v>13200</v>
      </c>
      <c r="I23" s="114"/>
      <c r="J23" s="114"/>
    </row>
    <row r="24" s="89" customFormat="1" ht="30.95" customHeight="1" outlineLevel="1" spans="1:10">
      <c r="A24" s="102"/>
      <c r="B24" s="103" t="s">
        <v>63</v>
      </c>
      <c r="C24" s="103" t="s">
        <v>64</v>
      </c>
      <c r="D24" s="102" t="s">
        <v>62</v>
      </c>
      <c r="E24" s="104">
        <v>9</v>
      </c>
      <c r="F24" s="68">
        <v>2800</v>
      </c>
      <c r="G24" s="68"/>
      <c r="H24" s="101">
        <f t="shared" si="3"/>
        <v>25200</v>
      </c>
      <c r="I24" s="114"/>
      <c r="J24" s="114"/>
    </row>
    <row r="25" s="89" customFormat="1" ht="33.95" customHeight="1" outlineLevel="1" spans="1:10">
      <c r="A25" s="102"/>
      <c r="B25" s="103" t="s">
        <v>65</v>
      </c>
      <c r="C25" s="103" t="s">
        <v>64</v>
      </c>
      <c r="D25" s="102" t="s">
        <v>62</v>
      </c>
      <c r="E25" s="104">
        <v>1</v>
      </c>
      <c r="F25" s="68">
        <v>2600</v>
      </c>
      <c r="G25" s="68"/>
      <c r="H25" s="101">
        <f t="shared" si="3"/>
        <v>2600</v>
      </c>
      <c r="I25" s="114"/>
      <c r="J25" s="114"/>
    </row>
    <row r="26" s="89" customFormat="1" ht="30.95" customHeight="1" outlineLevel="1" spans="1:10">
      <c r="A26" s="102"/>
      <c r="B26" s="103" t="s">
        <v>66</v>
      </c>
      <c r="C26" s="103" t="s">
        <v>64</v>
      </c>
      <c r="D26" s="102" t="s">
        <v>62</v>
      </c>
      <c r="E26" s="104">
        <v>1</v>
      </c>
      <c r="F26" s="68">
        <v>2600</v>
      </c>
      <c r="G26" s="68"/>
      <c r="H26" s="101">
        <f t="shared" si="3"/>
        <v>2600</v>
      </c>
      <c r="I26" s="114"/>
      <c r="J26" s="114"/>
    </row>
    <row r="27" s="89" customFormat="1" ht="30.95" customHeight="1" outlineLevel="1" spans="1:10">
      <c r="A27" s="102"/>
      <c r="B27" s="103" t="s">
        <v>67</v>
      </c>
      <c r="C27" s="103" t="s">
        <v>68</v>
      </c>
      <c r="D27" s="102" t="s">
        <v>62</v>
      </c>
      <c r="E27" s="104">
        <v>1</v>
      </c>
      <c r="F27" s="68">
        <v>2800</v>
      </c>
      <c r="G27" s="68"/>
      <c r="H27" s="101">
        <f t="shared" si="3"/>
        <v>2800</v>
      </c>
      <c r="I27" s="114"/>
      <c r="J27" s="114"/>
    </row>
    <row r="28" s="89" customFormat="1" ht="30.95" customHeight="1" outlineLevel="1" spans="1:10">
      <c r="A28" s="102"/>
      <c r="B28" s="103" t="s">
        <v>69</v>
      </c>
      <c r="C28" s="103" t="s">
        <v>70</v>
      </c>
      <c r="D28" s="102" t="s">
        <v>62</v>
      </c>
      <c r="E28" s="104">
        <v>2</v>
      </c>
      <c r="F28" s="68">
        <v>3500</v>
      </c>
      <c r="G28" s="68"/>
      <c r="H28" s="101">
        <f>E28*F28</f>
        <v>7000</v>
      </c>
      <c r="I28" s="114"/>
      <c r="J28" s="114"/>
    </row>
    <row r="29" s="89" customFormat="1" ht="30.95" customHeight="1" outlineLevel="1" spans="1:10">
      <c r="A29" s="102">
        <v>5</v>
      </c>
      <c r="B29" s="103" t="s">
        <v>71</v>
      </c>
      <c r="C29" s="103"/>
      <c r="D29" s="102"/>
      <c r="E29" s="104"/>
      <c r="F29" s="68"/>
      <c r="G29" s="68"/>
      <c r="H29" s="101"/>
      <c r="I29" s="114"/>
      <c r="J29" s="114"/>
    </row>
    <row r="30" s="86" customFormat="1" ht="54.95" customHeight="1" outlineLevel="2" spans="1:12">
      <c r="A30" s="93"/>
      <c r="B30" s="106" t="s">
        <v>72</v>
      </c>
      <c r="C30" s="106" t="s">
        <v>73</v>
      </c>
      <c r="D30" s="93" t="s">
        <v>29</v>
      </c>
      <c r="E30" s="107">
        <f>0.6*21*2</f>
        <v>25.2</v>
      </c>
      <c r="F30" s="108">
        <v>207.36</v>
      </c>
      <c r="G30" s="108">
        <f>G26</f>
        <v>0</v>
      </c>
      <c r="H30" s="101">
        <f t="shared" ref="H30:H38" si="4">E30*F30</f>
        <v>5225.472</v>
      </c>
      <c r="I30" s="116"/>
      <c r="J30" s="116"/>
      <c r="L30" s="87"/>
    </row>
    <row r="31" s="86" customFormat="1" ht="54.95" customHeight="1" outlineLevel="1" spans="1:10">
      <c r="A31" s="93"/>
      <c r="B31" s="106" t="s">
        <v>72</v>
      </c>
      <c r="C31" s="106" t="s">
        <v>74</v>
      </c>
      <c r="D31" s="93" t="s">
        <v>29</v>
      </c>
      <c r="E31" s="107">
        <f>0.6*21*2</f>
        <v>25.2</v>
      </c>
      <c r="F31" s="108">
        <v>143.24</v>
      </c>
      <c r="G31" s="108"/>
      <c r="H31" s="101">
        <f t="shared" si="4"/>
        <v>3609.648</v>
      </c>
      <c r="I31" s="116"/>
      <c r="J31" s="116"/>
    </row>
    <row r="32" s="86" customFormat="1" ht="32" customHeight="1" outlineLevel="1" spans="1:10">
      <c r="A32" s="93"/>
      <c r="B32" s="106" t="s">
        <v>75</v>
      </c>
      <c r="C32" s="106" t="s">
        <v>76</v>
      </c>
      <c r="D32" s="93" t="s">
        <v>62</v>
      </c>
      <c r="E32" s="107">
        <v>-3</v>
      </c>
      <c r="F32" s="108">
        <v>3800</v>
      </c>
      <c r="G32" s="108"/>
      <c r="H32" s="101">
        <f t="shared" si="4"/>
        <v>-11400</v>
      </c>
      <c r="I32" s="116"/>
      <c r="J32" s="116"/>
    </row>
    <row r="33" s="86" customFormat="1" ht="39" customHeight="1" outlineLevel="1" spans="1:10">
      <c r="A33" s="93"/>
      <c r="B33" s="106" t="s">
        <v>75</v>
      </c>
      <c r="C33" s="106" t="s">
        <v>77</v>
      </c>
      <c r="D33" s="93" t="s">
        <v>62</v>
      </c>
      <c r="E33" s="107">
        <v>3</v>
      </c>
      <c r="F33" s="108">
        <v>6000</v>
      </c>
      <c r="G33" s="108"/>
      <c r="H33" s="101">
        <f t="shared" si="4"/>
        <v>18000</v>
      </c>
      <c r="I33" s="116"/>
      <c r="J33" s="116"/>
    </row>
    <row r="34" s="86" customFormat="1" ht="54.95" customHeight="1" outlineLevel="1" spans="1:10">
      <c r="A34" s="93">
        <v>6</v>
      </c>
      <c r="B34" s="106" t="s">
        <v>78</v>
      </c>
      <c r="C34" s="106" t="s">
        <v>79</v>
      </c>
      <c r="D34" s="93" t="s">
        <v>29</v>
      </c>
      <c r="E34" s="107">
        <v>88.76</v>
      </c>
      <c r="F34" s="108"/>
      <c r="G34" s="108"/>
      <c r="H34" s="101"/>
      <c r="I34" s="116"/>
      <c r="J34" s="116"/>
    </row>
    <row r="35" s="86" customFormat="1" ht="41.1" customHeight="1" outlineLevel="2" spans="1:10">
      <c r="A35" s="93"/>
      <c r="B35" s="106" t="s">
        <v>80</v>
      </c>
      <c r="C35" s="106" t="s">
        <v>81</v>
      </c>
      <c r="D35" s="93" t="s">
        <v>29</v>
      </c>
      <c r="E35" s="107">
        <f>88.76-74.81</f>
        <v>13.95</v>
      </c>
      <c r="F35" s="108">
        <v>-361.73</v>
      </c>
      <c r="G35" s="108"/>
      <c r="H35" s="101">
        <f t="shared" si="4"/>
        <v>-5046.1335</v>
      </c>
      <c r="I35" s="116"/>
      <c r="J35" s="116"/>
    </row>
    <row r="36" s="86" customFormat="1" ht="41.1" customHeight="1" outlineLevel="2" spans="1:10">
      <c r="A36" s="93"/>
      <c r="B36" s="106" t="s">
        <v>80</v>
      </c>
      <c r="C36" s="106" t="s">
        <v>82</v>
      </c>
      <c r="D36" s="93" t="s">
        <v>29</v>
      </c>
      <c r="E36" s="107">
        <v>66.13</v>
      </c>
      <c r="F36" s="108">
        <v>-280.02</v>
      </c>
      <c r="G36" s="108"/>
      <c r="H36" s="101">
        <f t="shared" si="4"/>
        <v>-18517.7226</v>
      </c>
      <c r="I36" s="116"/>
      <c r="J36" s="116"/>
    </row>
    <row r="37" s="86" customFormat="1" ht="41.1" customHeight="1" outlineLevel="2" spans="1:10">
      <c r="A37" s="93"/>
      <c r="B37" s="106" t="s">
        <v>80</v>
      </c>
      <c r="C37" s="106" t="s">
        <v>83</v>
      </c>
      <c r="D37" s="93" t="s">
        <v>29</v>
      </c>
      <c r="E37" s="107">
        <f>74.81-66.13</f>
        <v>8.68000000000001</v>
      </c>
      <c r="F37" s="108">
        <v>-461.79</v>
      </c>
      <c r="G37" s="108"/>
      <c r="H37" s="101">
        <f t="shared" si="4"/>
        <v>-4008.3372</v>
      </c>
      <c r="I37" s="116"/>
      <c r="J37" s="116"/>
    </row>
    <row r="38" s="86" customFormat="1" ht="35.1" customHeight="1" outlineLevel="2" spans="1:10">
      <c r="A38" s="93"/>
      <c r="B38" s="106" t="s">
        <v>84</v>
      </c>
      <c r="C38" s="106" t="s">
        <v>85</v>
      </c>
      <c r="D38" s="93" t="s">
        <v>29</v>
      </c>
      <c r="E38" s="107">
        <v>88.76</v>
      </c>
      <c r="F38" s="108">
        <v>297.23</v>
      </c>
      <c r="G38" s="109"/>
      <c r="H38" s="101">
        <f t="shared" si="4"/>
        <v>26382.1348</v>
      </c>
      <c r="I38" s="94"/>
      <c r="J38" s="116"/>
    </row>
    <row r="39" ht="32" customHeight="1" spans="1:10">
      <c r="A39" s="110" t="s">
        <v>86</v>
      </c>
      <c r="B39" s="110" t="s">
        <v>87</v>
      </c>
      <c r="C39" s="111"/>
      <c r="D39" s="112" t="s">
        <v>88</v>
      </c>
      <c r="E39" s="111"/>
      <c r="F39" s="111"/>
      <c r="G39" s="111"/>
      <c r="H39" s="113">
        <f>SUM(H6:H38)</f>
        <v>393061.55024</v>
      </c>
      <c r="I39" s="111"/>
      <c r="J39" s="111"/>
    </row>
  </sheetData>
  <mergeCells count="11">
    <mergeCell ref="A1:J1"/>
    <mergeCell ref="F2:J2"/>
    <mergeCell ref="F3:G3"/>
    <mergeCell ref="A2:A4"/>
    <mergeCell ref="B2:B4"/>
    <mergeCell ref="C2:C4"/>
    <mergeCell ref="D2:D4"/>
    <mergeCell ref="E2:E4"/>
    <mergeCell ref="H3:H4"/>
    <mergeCell ref="I3:I4"/>
    <mergeCell ref="J3:J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view="pageBreakPreview" zoomScale="130" zoomScaleNormal="115" workbookViewId="0">
      <pane xSplit="4" ySplit="5" topLeftCell="E6" activePane="bottomRight" state="frozen"/>
      <selection/>
      <selection pane="topRight"/>
      <selection pane="bottomLeft"/>
      <selection pane="bottomRight" activeCell="A1" sqref="A1:J1"/>
    </sheetView>
  </sheetViews>
  <sheetFormatPr defaultColWidth="10.287037037037" defaultRowHeight="15.6"/>
  <cols>
    <col min="1" max="2" width="10.287037037037" style="1"/>
    <col min="3" max="3" width="26.1388888888889" style="1" customWidth="1"/>
    <col min="4" max="4" width="8" style="1" customWidth="1"/>
    <col min="5" max="5" width="10.712962962963" style="1"/>
    <col min="6" max="7" width="10.287037037037" style="1"/>
    <col min="8" max="8" width="14.712962962963" style="1"/>
    <col min="9" max="16384" width="10.287037037037" style="1"/>
  </cols>
  <sheetData>
    <row r="1" ht="21.15" spans="1:10">
      <c r="A1" s="49" t="s">
        <v>89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10">
      <c r="A2" s="50" t="s">
        <v>1</v>
      </c>
      <c r="B2" s="51" t="s">
        <v>16</v>
      </c>
      <c r="C2" s="51" t="s">
        <v>17</v>
      </c>
      <c r="D2" s="51" t="s">
        <v>18</v>
      </c>
      <c r="E2" s="7" t="s">
        <v>90</v>
      </c>
      <c r="F2" s="51" t="s">
        <v>20</v>
      </c>
      <c r="G2" s="52"/>
      <c r="H2" s="52"/>
      <c r="I2" s="52"/>
      <c r="J2" s="73"/>
    </row>
    <row r="3" ht="24" customHeight="1" spans="1:10">
      <c r="A3" s="53"/>
      <c r="B3" s="54"/>
      <c r="C3" s="54"/>
      <c r="D3" s="54"/>
      <c r="E3" s="11"/>
      <c r="F3" s="12" t="s">
        <v>21</v>
      </c>
      <c r="G3" s="12"/>
      <c r="H3" s="55" t="s">
        <v>22</v>
      </c>
      <c r="I3" s="74" t="s">
        <v>23</v>
      </c>
      <c r="J3" s="75" t="s">
        <v>24</v>
      </c>
    </row>
    <row r="4" ht="24" customHeight="1" spans="1:10">
      <c r="A4" s="56"/>
      <c r="B4" s="57"/>
      <c r="C4" s="57"/>
      <c r="D4" s="57"/>
      <c r="E4" s="14"/>
      <c r="F4" s="12"/>
      <c r="G4" s="12" t="s">
        <v>25</v>
      </c>
      <c r="H4" s="58"/>
      <c r="I4" s="76"/>
      <c r="J4" s="77"/>
    </row>
    <row r="5" ht="23.1" customHeight="1" spans="1:10">
      <c r="A5" s="59"/>
      <c r="B5" s="60" t="s">
        <v>91</v>
      </c>
      <c r="C5" s="60"/>
      <c r="D5" s="61"/>
      <c r="E5" s="61"/>
      <c r="F5" s="62"/>
      <c r="G5" s="63"/>
      <c r="H5" s="62"/>
      <c r="I5" s="78"/>
      <c r="J5" s="79"/>
    </row>
    <row r="6" ht="60" spans="1:10">
      <c r="A6" s="59">
        <v>6</v>
      </c>
      <c r="B6" s="64" t="s">
        <v>92</v>
      </c>
      <c r="C6" s="64" t="s">
        <v>93</v>
      </c>
      <c r="D6" s="65" t="s">
        <v>94</v>
      </c>
      <c r="E6" s="65">
        <f>-24*12</f>
        <v>-288</v>
      </c>
      <c r="F6" s="66">
        <v>14.19</v>
      </c>
      <c r="G6" s="67">
        <v>5.81</v>
      </c>
      <c r="H6" s="62">
        <f>E6*F6</f>
        <v>-4086.72</v>
      </c>
      <c r="I6" s="78"/>
      <c r="J6" s="80" t="s">
        <v>95</v>
      </c>
    </row>
    <row r="7" ht="72" spans="1:10">
      <c r="A7" s="59">
        <v>11</v>
      </c>
      <c r="B7" s="64" t="s">
        <v>96</v>
      </c>
      <c r="C7" s="64" t="s">
        <v>97</v>
      </c>
      <c r="D7" s="65" t="s">
        <v>94</v>
      </c>
      <c r="E7" s="65">
        <f>-24*12</f>
        <v>-288</v>
      </c>
      <c r="F7" s="66">
        <v>21.35</v>
      </c>
      <c r="G7" s="68">
        <v>17.5</v>
      </c>
      <c r="H7" s="62">
        <f t="shared" ref="H7:H12" si="0">E7*F7</f>
        <v>-6148.8</v>
      </c>
      <c r="I7" s="78"/>
      <c r="J7" s="80" t="s">
        <v>98</v>
      </c>
    </row>
    <row r="8" ht="96" spans="1:10">
      <c r="A8" s="59">
        <v>16</v>
      </c>
      <c r="B8" s="64" t="s">
        <v>99</v>
      </c>
      <c r="C8" s="64" t="s">
        <v>100</v>
      </c>
      <c r="D8" s="65" t="s">
        <v>101</v>
      </c>
      <c r="E8" s="65">
        <v>-2</v>
      </c>
      <c r="F8" s="66">
        <f>G8+188.89</f>
        <v>1458.89</v>
      </c>
      <c r="G8" s="68">
        <v>1270</v>
      </c>
      <c r="H8" s="62">
        <f t="shared" si="0"/>
        <v>-2917.78</v>
      </c>
      <c r="I8" s="78"/>
      <c r="J8" s="80" t="s">
        <v>102</v>
      </c>
    </row>
    <row r="9" ht="96" spans="1:10">
      <c r="A9" s="59">
        <v>17</v>
      </c>
      <c r="B9" s="64" t="s">
        <v>103</v>
      </c>
      <c r="C9" s="64" t="s">
        <v>104</v>
      </c>
      <c r="D9" s="65" t="s">
        <v>101</v>
      </c>
      <c r="E9" s="65">
        <v>-10</v>
      </c>
      <c r="F9" s="66">
        <f>G9+140.26</f>
        <v>430.26</v>
      </c>
      <c r="G9" s="68">
        <v>290</v>
      </c>
      <c r="H9" s="62">
        <f t="shared" si="0"/>
        <v>-4302.6</v>
      </c>
      <c r="I9" s="78"/>
      <c r="J9" s="80" t="s">
        <v>102</v>
      </c>
    </row>
    <row r="10" ht="60.95" customHeight="1" spans="1:10">
      <c r="A10" s="59">
        <v>32</v>
      </c>
      <c r="B10" s="60" t="s">
        <v>105</v>
      </c>
      <c r="C10" s="60" t="s">
        <v>106</v>
      </c>
      <c r="D10" s="61" t="s">
        <v>107</v>
      </c>
      <c r="E10" s="61">
        <v>14</v>
      </c>
      <c r="F10" s="66">
        <v>750</v>
      </c>
      <c r="G10" s="67"/>
      <c r="H10" s="62">
        <f t="shared" si="0"/>
        <v>10500</v>
      </c>
      <c r="I10" s="78"/>
      <c r="J10" s="81"/>
    </row>
    <row r="11" ht="60.95" customHeight="1" spans="1:10">
      <c r="A11" s="59">
        <v>33</v>
      </c>
      <c r="B11" s="60" t="s">
        <v>108</v>
      </c>
      <c r="C11" s="60" t="s">
        <v>109</v>
      </c>
      <c r="D11" s="61" t="s">
        <v>41</v>
      </c>
      <c r="E11" s="61">
        <v>-46.08</v>
      </c>
      <c r="F11" s="66">
        <v>14.06</v>
      </c>
      <c r="G11" s="67"/>
      <c r="H11" s="62">
        <f t="shared" si="0"/>
        <v>-647.8848</v>
      </c>
      <c r="I11" s="82"/>
      <c r="J11" s="83"/>
    </row>
    <row r="12" ht="60.95" customHeight="1" spans="1:10">
      <c r="A12" s="59">
        <v>34</v>
      </c>
      <c r="B12" s="60" t="s">
        <v>110</v>
      </c>
      <c r="C12" s="60" t="s">
        <v>111</v>
      </c>
      <c r="D12" s="61" t="s">
        <v>41</v>
      </c>
      <c r="E12" s="61">
        <v>-46.08</v>
      </c>
      <c r="F12" s="66">
        <v>8.64</v>
      </c>
      <c r="G12" s="67"/>
      <c r="H12" s="62">
        <f t="shared" si="0"/>
        <v>-398.1312</v>
      </c>
      <c r="I12" s="82"/>
      <c r="J12" s="83"/>
    </row>
    <row r="13" ht="44.1" customHeight="1" spans="1:10">
      <c r="A13" s="69" t="s">
        <v>112</v>
      </c>
      <c r="B13" s="70"/>
      <c r="C13" s="70"/>
      <c r="D13" s="70"/>
      <c r="E13" s="70"/>
      <c r="F13" s="70"/>
      <c r="G13" s="70"/>
      <c r="H13" s="71">
        <f>SUM(H6:H12)</f>
        <v>-8001.916</v>
      </c>
      <c r="I13" s="84"/>
      <c r="J13" s="85"/>
    </row>
    <row r="14" ht="72.95" customHeight="1" spans="1:10">
      <c r="A14" s="32" t="s">
        <v>113</v>
      </c>
      <c r="B14" s="32"/>
      <c r="C14" s="32"/>
      <c r="D14" s="32"/>
      <c r="E14" s="32"/>
      <c r="F14" s="32"/>
      <c r="G14" s="32"/>
      <c r="H14" s="32"/>
      <c r="I14" s="32"/>
      <c r="J14" s="32"/>
    </row>
    <row r="15" ht="44.1" customHeight="1"/>
    <row r="21" spans="5:5">
      <c r="E21" s="72"/>
    </row>
    <row r="22" spans="5:5">
      <c r="E22" s="72"/>
    </row>
    <row r="23" spans="5:5">
      <c r="E23" s="72"/>
    </row>
  </sheetData>
  <mergeCells count="14">
    <mergeCell ref="A1:J1"/>
    <mergeCell ref="F2:J2"/>
    <mergeCell ref="F3:G3"/>
    <mergeCell ref="B5:C5"/>
    <mergeCell ref="A13:G13"/>
    <mergeCell ref="A14:J14"/>
    <mergeCell ref="A2:A4"/>
    <mergeCell ref="B2:B4"/>
    <mergeCell ref="C2:C4"/>
    <mergeCell ref="D2:D4"/>
    <mergeCell ref="E2:E4"/>
    <mergeCell ref="H3:H4"/>
    <mergeCell ref="I3:I4"/>
    <mergeCell ref="J3:J4"/>
  </mergeCells>
  <pageMargins left="0.75" right="0.75" top="1" bottom="1" header="0.5" footer="0.5"/>
  <pageSetup paperSize="9" scale="7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view="pageBreakPreview" zoomScale="130" zoomScaleNormal="145" workbookViewId="0">
      <selection activeCell="A1" sqref="A1:J1"/>
    </sheetView>
  </sheetViews>
  <sheetFormatPr defaultColWidth="9.13888888888889" defaultRowHeight="13.2"/>
  <cols>
    <col min="1" max="1" width="4.86111111111111" style="2" customWidth="1"/>
    <col min="2" max="2" width="13.1388888888889" style="2" customWidth="1"/>
    <col min="3" max="3" width="35.1388888888889" style="2" customWidth="1"/>
    <col min="4" max="4" width="5.57407407407407" style="2" customWidth="1"/>
    <col min="5" max="5" width="9.71296296296296" style="2" customWidth="1"/>
    <col min="6" max="6" width="9.71296296296296" style="3" customWidth="1"/>
    <col min="7" max="7" width="13.712962962963" style="3" customWidth="1"/>
    <col min="8" max="8" width="15.4259259259259" style="3" customWidth="1"/>
    <col min="9" max="9" width="9.13888888888889" style="2"/>
    <col min="10" max="10" width="12" style="3" customWidth="1"/>
    <col min="11" max="16384" width="9.13888888888889" style="2"/>
  </cols>
  <sheetData>
    <row r="1" ht="39" customHeight="1" spans="1:10">
      <c r="A1" s="4" t="s">
        <v>114</v>
      </c>
      <c r="B1" s="4"/>
      <c r="C1" s="4"/>
      <c r="D1" s="4"/>
      <c r="E1" s="4"/>
      <c r="F1" s="4"/>
      <c r="G1" s="4"/>
      <c r="H1" s="4"/>
      <c r="I1" s="4"/>
      <c r="J1" s="4"/>
    </row>
    <row r="2" ht="14.25" customHeight="1" spans="1:10">
      <c r="A2" s="5" t="s">
        <v>1</v>
      </c>
      <c r="B2" s="6" t="s">
        <v>16</v>
      </c>
      <c r="C2" s="6" t="s">
        <v>17</v>
      </c>
      <c r="D2" s="6" t="s">
        <v>18</v>
      </c>
      <c r="E2" s="7" t="s">
        <v>90</v>
      </c>
      <c r="F2" s="6" t="s">
        <v>20</v>
      </c>
      <c r="G2" s="8"/>
      <c r="H2" s="8"/>
      <c r="I2" s="8"/>
      <c r="J2" s="33"/>
    </row>
    <row r="3" ht="15.6" customHeight="1" spans="1:10">
      <c r="A3" s="9"/>
      <c r="B3" s="10"/>
      <c r="C3" s="10"/>
      <c r="D3" s="10"/>
      <c r="E3" s="11"/>
      <c r="F3" s="12" t="s">
        <v>21</v>
      </c>
      <c r="G3" s="12"/>
      <c r="H3" s="13" t="s">
        <v>22</v>
      </c>
      <c r="I3" s="34" t="s">
        <v>23</v>
      </c>
      <c r="J3" s="35" t="s">
        <v>24</v>
      </c>
    </row>
    <row r="4" ht="14.1" customHeight="1" spans="1:10">
      <c r="A4" s="9"/>
      <c r="B4" s="10"/>
      <c r="C4" s="10"/>
      <c r="D4" s="10"/>
      <c r="E4" s="14"/>
      <c r="F4" s="15"/>
      <c r="G4" s="15" t="s">
        <v>25</v>
      </c>
      <c r="H4" s="13"/>
      <c r="I4" s="34"/>
      <c r="J4" s="36"/>
    </row>
    <row r="5" ht="22.7" customHeight="1" spans="1:10">
      <c r="A5" s="16"/>
      <c r="B5" s="17" t="s">
        <v>115</v>
      </c>
      <c r="C5" s="17"/>
      <c r="D5" s="18"/>
      <c r="E5" s="18"/>
      <c r="F5" s="19"/>
      <c r="G5" s="19"/>
      <c r="H5" s="20"/>
      <c r="I5" s="37"/>
      <c r="J5" s="38"/>
    </row>
    <row r="6" ht="87.2" customHeight="1" outlineLevel="1" spans="1:10">
      <c r="A6" s="16">
        <v>2</v>
      </c>
      <c r="B6" s="17" t="s">
        <v>116</v>
      </c>
      <c r="C6" s="17" t="s">
        <v>117</v>
      </c>
      <c r="D6" s="18" t="s">
        <v>94</v>
      </c>
      <c r="E6" s="19">
        <f>-62.34+58.72</f>
        <v>-3.62</v>
      </c>
      <c r="F6" s="20">
        <v>65.08</v>
      </c>
      <c r="G6" s="20">
        <v>42.76</v>
      </c>
      <c r="H6" s="20">
        <f>E6*F6</f>
        <v>-235.5896</v>
      </c>
      <c r="I6" s="39"/>
      <c r="J6" s="40" t="s">
        <v>95</v>
      </c>
    </row>
    <row r="7" ht="87.2" customHeight="1" outlineLevel="1" spans="1:10">
      <c r="A7" s="16">
        <v>3</v>
      </c>
      <c r="B7" s="17" t="s">
        <v>116</v>
      </c>
      <c r="C7" s="17" t="s">
        <v>118</v>
      </c>
      <c r="D7" s="18" t="s">
        <v>94</v>
      </c>
      <c r="E7" s="19">
        <f>-97.1+86.44</f>
        <v>-10.66</v>
      </c>
      <c r="F7" s="20">
        <v>49.56</v>
      </c>
      <c r="G7" s="20">
        <v>29.71</v>
      </c>
      <c r="H7" s="20">
        <f t="shared" ref="H7:H19" si="0">E7*F7</f>
        <v>-528.3096</v>
      </c>
      <c r="I7" s="39"/>
      <c r="J7" s="40" t="s">
        <v>95</v>
      </c>
    </row>
    <row r="8" ht="87.2" customHeight="1" outlineLevel="1" spans="1:10">
      <c r="A8" s="16">
        <v>4</v>
      </c>
      <c r="B8" s="17" t="s">
        <v>116</v>
      </c>
      <c r="C8" s="17" t="s">
        <v>119</v>
      </c>
      <c r="D8" s="18" t="s">
        <v>94</v>
      </c>
      <c r="E8" s="19">
        <f>-117.92+201.99</f>
        <v>84.07</v>
      </c>
      <c r="F8" s="20">
        <v>42.51</v>
      </c>
      <c r="G8" s="20">
        <v>21.96</v>
      </c>
      <c r="H8" s="20">
        <f t="shared" si="0"/>
        <v>3573.8157</v>
      </c>
      <c r="I8" s="39"/>
      <c r="J8" s="40" t="s">
        <v>95</v>
      </c>
    </row>
    <row r="9" ht="87.2" customHeight="1" outlineLevel="1" spans="1:10">
      <c r="A9" s="16">
        <v>5</v>
      </c>
      <c r="B9" s="17" t="s">
        <v>116</v>
      </c>
      <c r="C9" s="17" t="s">
        <v>120</v>
      </c>
      <c r="D9" s="18" t="s">
        <v>94</v>
      </c>
      <c r="E9" s="19">
        <f>-84.94+140.35</f>
        <v>55.41</v>
      </c>
      <c r="F9" s="20">
        <v>29.99</v>
      </c>
      <c r="G9" s="20">
        <v>13.83</v>
      </c>
      <c r="H9" s="20">
        <f t="shared" si="0"/>
        <v>1661.7459</v>
      </c>
      <c r="I9" s="39"/>
      <c r="J9" s="40" t="s">
        <v>95</v>
      </c>
    </row>
    <row r="10" ht="87.2" customHeight="1" outlineLevel="1" spans="1:10">
      <c r="A10" s="16">
        <v>7</v>
      </c>
      <c r="B10" s="17" t="s">
        <v>116</v>
      </c>
      <c r="C10" s="17" t="s">
        <v>121</v>
      </c>
      <c r="D10" s="18" t="s">
        <v>94</v>
      </c>
      <c r="E10" s="19">
        <f>-673.91+485.83</f>
        <v>-188.08</v>
      </c>
      <c r="F10" s="20">
        <v>18.48</v>
      </c>
      <c r="G10" s="20">
        <v>5.81</v>
      </c>
      <c r="H10" s="20">
        <f t="shared" si="0"/>
        <v>-3475.7184</v>
      </c>
      <c r="I10" s="39"/>
      <c r="J10" s="40" t="s">
        <v>95</v>
      </c>
    </row>
    <row r="11" s="1" customFormat="1" ht="26.1" customHeight="1" outlineLevel="1" spans="1:10">
      <c r="A11" s="16">
        <v>17</v>
      </c>
      <c r="B11" s="17" t="s">
        <v>108</v>
      </c>
      <c r="C11" s="17" t="s">
        <v>122</v>
      </c>
      <c r="D11" s="18" t="s">
        <v>41</v>
      </c>
      <c r="E11" s="19">
        <v>-10.06</v>
      </c>
      <c r="F11" s="20">
        <v>16.78</v>
      </c>
      <c r="G11" s="20"/>
      <c r="H11" s="20">
        <f t="shared" si="0"/>
        <v>-168.8068</v>
      </c>
      <c r="I11" s="39"/>
      <c r="J11" s="41"/>
    </row>
    <row r="12" s="1" customFormat="1" ht="24.95" customHeight="1" outlineLevel="1" spans="1:10">
      <c r="A12" s="16">
        <v>18</v>
      </c>
      <c r="B12" s="17" t="s">
        <v>110</v>
      </c>
      <c r="C12" s="17" t="s">
        <v>123</v>
      </c>
      <c r="D12" s="18" t="s">
        <v>41</v>
      </c>
      <c r="E12" s="19">
        <v>-10.06</v>
      </c>
      <c r="F12" s="21">
        <v>8.64</v>
      </c>
      <c r="G12" s="21"/>
      <c r="H12" s="20">
        <f t="shared" si="0"/>
        <v>-86.9184</v>
      </c>
      <c r="I12" s="42"/>
      <c r="J12" s="43"/>
    </row>
    <row r="13" s="1" customFormat="1" ht="23.1" customHeight="1" spans="1:10">
      <c r="A13" s="22"/>
      <c r="B13" s="22" t="s">
        <v>124</v>
      </c>
      <c r="C13" s="22"/>
      <c r="D13" s="22"/>
      <c r="E13" s="23"/>
      <c r="F13" s="23"/>
      <c r="G13" s="23"/>
      <c r="H13" s="20">
        <f t="shared" si="0"/>
        <v>0</v>
      </c>
      <c r="I13" s="44"/>
      <c r="J13" s="45"/>
    </row>
    <row r="14" s="1" customFormat="1" ht="36" customHeight="1" spans="1:252">
      <c r="A14" s="24">
        <v>1</v>
      </c>
      <c r="B14" s="24" t="s">
        <v>125</v>
      </c>
      <c r="C14" s="24" t="s">
        <v>122</v>
      </c>
      <c r="D14" s="24" t="s">
        <v>41</v>
      </c>
      <c r="E14" s="25">
        <v>25.08</v>
      </c>
      <c r="F14" s="25">
        <f>F11</f>
        <v>16.78</v>
      </c>
      <c r="G14" s="25"/>
      <c r="H14" s="20">
        <f t="shared" si="0"/>
        <v>420.8424</v>
      </c>
      <c r="I14" s="46"/>
      <c r="J14" s="47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</row>
    <row r="15" s="1" customFormat="1" ht="33.95" customHeight="1" spans="1:252">
      <c r="A15" s="24">
        <v>2</v>
      </c>
      <c r="B15" s="24" t="s">
        <v>126</v>
      </c>
      <c r="C15" s="24" t="s">
        <v>123</v>
      </c>
      <c r="D15" s="24" t="s">
        <v>41</v>
      </c>
      <c r="E15" s="25">
        <v>25.08</v>
      </c>
      <c r="F15" s="25">
        <v>8.64</v>
      </c>
      <c r="G15" s="25"/>
      <c r="H15" s="20">
        <f t="shared" si="0"/>
        <v>216.6912</v>
      </c>
      <c r="I15" s="46"/>
      <c r="J15" s="47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</row>
    <row r="16" s="1" customFormat="1" ht="65.1" customHeight="1" spans="1:252">
      <c r="A16" s="24">
        <v>3</v>
      </c>
      <c r="B16" s="26" t="s">
        <v>127</v>
      </c>
      <c r="C16" s="27" t="s">
        <v>128</v>
      </c>
      <c r="D16" s="24" t="s">
        <v>94</v>
      </c>
      <c r="E16" s="25">
        <f>-797.57+1074.95-134*0.9</f>
        <v>156.78</v>
      </c>
      <c r="F16" s="25">
        <v>61.53</v>
      </c>
      <c r="G16" s="25">
        <v>19</v>
      </c>
      <c r="H16" s="20">
        <f t="shared" si="0"/>
        <v>9646.6734</v>
      </c>
      <c r="I16" s="46" t="s">
        <v>129</v>
      </c>
      <c r="J16" s="47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</row>
    <row r="17" s="1" customFormat="1" ht="63" customHeight="1" spans="1:10">
      <c r="A17" s="24">
        <v>4</v>
      </c>
      <c r="B17" s="26" t="s">
        <v>127</v>
      </c>
      <c r="C17" s="27" t="s">
        <v>130</v>
      </c>
      <c r="D17" s="24" t="s">
        <v>94</v>
      </c>
      <c r="E17" s="25">
        <f>-134.03+129.64</f>
        <v>-4.39000000000001</v>
      </c>
      <c r="F17" s="25">
        <v>41.39</v>
      </c>
      <c r="G17" s="25">
        <v>12.5</v>
      </c>
      <c r="H17" s="20">
        <f t="shared" si="0"/>
        <v>-181.702100000001</v>
      </c>
      <c r="I17" s="46"/>
      <c r="J17" s="45"/>
    </row>
    <row r="18" s="1" customFormat="1" ht="35.1" customHeight="1" spans="1:252">
      <c r="A18" s="24">
        <v>7</v>
      </c>
      <c r="B18" s="28" t="s">
        <v>131</v>
      </c>
      <c r="C18" s="27" t="s">
        <v>132</v>
      </c>
      <c r="D18" s="24" t="s">
        <v>62</v>
      </c>
      <c r="E18" s="25">
        <f>-10+19</f>
        <v>9</v>
      </c>
      <c r="F18" s="25">
        <v>43</v>
      </c>
      <c r="G18" s="25">
        <v>29</v>
      </c>
      <c r="H18" s="20">
        <f t="shared" si="0"/>
        <v>387</v>
      </c>
      <c r="I18" s="46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</row>
    <row r="19" s="1" customFormat="1" ht="49" customHeight="1" spans="1:252">
      <c r="A19" s="24">
        <v>8</v>
      </c>
      <c r="B19" s="28" t="s">
        <v>133</v>
      </c>
      <c r="C19" s="27" t="s">
        <v>134</v>
      </c>
      <c r="D19" s="24" t="s">
        <v>62</v>
      </c>
      <c r="E19" s="25">
        <f>-109+134</f>
        <v>25</v>
      </c>
      <c r="F19" s="25">
        <v>755</v>
      </c>
      <c r="G19" s="25"/>
      <c r="H19" s="20">
        <f t="shared" si="0"/>
        <v>18875</v>
      </c>
      <c r="I19" s="46"/>
      <c r="J19" s="47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</row>
    <row r="20" ht="30" customHeight="1" spans="1:10">
      <c r="A20" s="29" t="s">
        <v>112</v>
      </c>
      <c r="B20" s="30"/>
      <c r="C20" s="30"/>
      <c r="D20" s="30"/>
      <c r="E20" s="30"/>
      <c r="F20" s="30"/>
      <c r="G20" s="30"/>
      <c r="H20" s="31">
        <f>SUM(H6:H19)</f>
        <v>30104.7237</v>
      </c>
      <c r="I20" s="37"/>
      <c r="J20" s="38"/>
    </row>
    <row r="21" s="1" customFormat="1" ht="72.95" customHeight="1" spans="1:16384">
      <c r="A21" s="32" t="s">
        <v>113</v>
      </c>
      <c r="B21" s="32"/>
      <c r="C21" s="32"/>
      <c r="D21" s="32"/>
      <c r="E21" s="32"/>
      <c r="F21" s="32"/>
      <c r="G21" s="32"/>
      <c r="H21" s="32"/>
      <c r="I21" s="32"/>
      <c r="J21" s="32"/>
      <c r="XFD21"/>
    </row>
  </sheetData>
  <mergeCells count="14">
    <mergeCell ref="A1:J1"/>
    <mergeCell ref="F2:J2"/>
    <mergeCell ref="F3:G3"/>
    <mergeCell ref="B5:C5"/>
    <mergeCell ref="A20:G20"/>
    <mergeCell ref="A21:J21"/>
    <mergeCell ref="A2:A4"/>
    <mergeCell ref="B2:B4"/>
    <mergeCell ref="C2:C4"/>
    <mergeCell ref="D2:D4"/>
    <mergeCell ref="E2:E4"/>
    <mergeCell ref="H3:H4"/>
    <mergeCell ref="I3:I4"/>
    <mergeCell ref="J3:J4"/>
  </mergeCells>
  <pageMargins left="0.78740157480315" right="0.196850393700787" top="0.78740157480315" bottom="0.393700787401575" header="0" footer="0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土建</vt:lpstr>
      <vt:lpstr>电气</vt:lpstr>
      <vt:lpstr>给排水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格格</cp:lastModifiedBy>
  <dcterms:created xsi:type="dcterms:W3CDTF">2020-11-19T09:45:00Z</dcterms:created>
  <dcterms:modified xsi:type="dcterms:W3CDTF">2022-01-18T11:07:45Z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5348D5507BE34722B16D27BF570D54EB</vt:lpwstr>
  </property>
</Properties>
</file>