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activeTab="2"/>
  </bookViews>
  <sheets>
    <sheet name="2资料存档目录" sheetId="1" r:id="rId1"/>
    <sheet name="3工程结算汇总表" sheetId="3" r:id="rId2"/>
    <sheet name="汇总表" sheetId="14" r:id="rId3"/>
    <sheet name="4拆除改造费用" sheetId="12" r:id="rId4"/>
    <sheet name="恢复改造费用" sheetId="13" r:id="rId5"/>
  </sheets>
  <definedNames>
    <definedName name="_xlnm._FilterDatabase" localSheetId="0" hidden="1">'2资料存档目录'!$A$2:$L$16</definedName>
    <definedName name="_xlnm._FilterDatabase" localSheetId="3" hidden="1">'4拆除改造费用'!$A$2:$G$25</definedName>
    <definedName name="_xlnm.Print_Area" localSheetId="0">'2资料存档目录'!$A$1:$F$16</definedName>
    <definedName name="_xlnm.Print_Area" localSheetId="1">'3工程结算汇总表'!$A$1:$H$33</definedName>
    <definedName name="_xlnm.Print_Titles" localSheetId="0">'2资料存档目录'!$1:$2</definedName>
    <definedName name="_xlnm.Print_Area" localSheetId="3">'4拆除改造费用'!$A$1:$G$25</definedName>
    <definedName name="_xlnm.Print_Titles" localSheetId="3">'4拆除改造费用'!$1:$2</definedName>
  </definedNames>
  <calcPr calcId="144525"/>
</workbook>
</file>

<file path=xl/sharedStrings.xml><?xml version="1.0" encoding="utf-8"?>
<sst xmlns="http://schemas.openxmlformats.org/spreadsheetml/2006/main" count="216" uniqueCount="145">
  <si>
    <t>开元壹号62地块样板间维修施工结算资料存档目录</t>
  </si>
  <si>
    <t>序号</t>
  </si>
  <si>
    <t>名称</t>
  </si>
  <si>
    <t>份/页</t>
  </si>
  <si>
    <t>页码</t>
  </si>
  <si>
    <t>原件/复印件</t>
  </si>
  <si>
    <t>备注</t>
  </si>
  <si>
    <t>开元壹号62地块样板间维修施工合同结算审批表</t>
  </si>
  <si>
    <t>1份1页</t>
  </si>
  <si>
    <t>第1页</t>
  </si>
  <si>
    <t>原件</t>
  </si>
  <si>
    <t>资料存档目录</t>
  </si>
  <si>
    <t>1份4页</t>
  </si>
  <si>
    <t>第2-1至2-4页</t>
  </si>
  <si>
    <t>结算价汇总表</t>
  </si>
  <si>
    <t>第3页</t>
  </si>
  <si>
    <t>签字版</t>
  </si>
  <si>
    <t>结算价明细汇总表</t>
  </si>
  <si>
    <t>1份3页</t>
  </si>
  <si>
    <t>第4-6页</t>
  </si>
  <si>
    <t>结算通知书</t>
  </si>
  <si>
    <t>第8页</t>
  </si>
  <si>
    <t>结算申请报告</t>
  </si>
  <si>
    <t>第9页</t>
  </si>
  <si>
    <t>授权委托书</t>
  </si>
  <si>
    <t>第10页</t>
  </si>
  <si>
    <t>工程提供的施工图纸</t>
  </si>
  <si>
    <t>第20页</t>
  </si>
  <si>
    <t>复印件</t>
  </si>
  <si>
    <t>现场工程量记录</t>
  </si>
  <si>
    <t>第21页</t>
  </si>
  <si>
    <t>改造前的原貌现场照片</t>
  </si>
  <si>
    <t>第22页</t>
  </si>
  <si>
    <t>改造后的现场照片</t>
  </si>
  <si>
    <t>第23页</t>
  </si>
  <si>
    <t>施工单位报送清单价格</t>
  </si>
  <si>
    <t>1份2页</t>
  </si>
  <si>
    <t>第116-117页</t>
  </si>
  <si>
    <t>造价师：</t>
  </si>
  <si>
    <t>日期：</t>
  </si>
  <si>
    <t>开元壹号62地块样板间维修施工结算汇总表</t>
  </si>
  <si>
    <t>合同编号：KYYH.62-JA-109        合同金额：350000元</t>
  </si>
  <si>
    <t>合同名称：开元壹号62地块样板间维修施工合同</t>
  </si>
  <si>
    <t>甲    方：洛阳浩德鑫置地有限公司</t>
  </si>
  <si>
    <t>乙    方：洛阳顺禾兴建筑劳务分包有限公司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</si>
  <si>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</si>
  <si>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</si>
  <si>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</si>
  <si>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</si>
  <si>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</si>
  <si>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</si>
  <si>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</si>
  <si>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</si>
  <si>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</si>
  <si>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派发单</t>
  </si>
  <si>
    <t>罚款单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</si>
  <si>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</si>
  <si>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</si>
  <si>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</si>
  <si>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</si>
  <si>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</si>
  <si>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</si>
  <si>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</si>
  <si>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肆拾捌万元整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</si>
  <si>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</si>
  <si>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</si>
  <si>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</si>
  <si>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</si>
  <si>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</si>
  <si>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</si>
  <si>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</si>
  <si>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</si>
  <si>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</si>
  <si>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</si>
  <si>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</si>
  <si>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</si>
  <si>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</si>
  <si>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</si>
  <si>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</si>
  <si>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</si>
  <si>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开元壹号62地块样板间维修施工合同汇总表</t>
  </si>
  <si>
    <t>单位</t>
  </si>
  <si>
    <t>合价（元）</t>
  </si>
  <si>
    <t>外墙恢复费用</t>
  </si>
  <si>
    <t>项</t>
  </si>
  <si>
    <t>拆除费用</t>
  </si>
  <si>
    <t>合计</t>
  </si>
  <si>
    <t>外墙装饰拆除明细汇总表1</t>
  </si>
  <si>
    <t>内容、部位</t>
  </si>
  <si>
    <t>工程量</t>
  </si>
  <si>
    <t>单价</t>
  </si>
  <si>
    <t>金额（元）</t>
  </si>
  <si>
    <t>外架搭设</t>
  </si>
  <si>
    <t>零星用工</t>
  </si>
  <si>
    <t>工日</t>
  </si>
  <si>
    <t>屋面拆除</t>
  </si>
  <si>
    <t>屋面拆除、垃圾清运</t>
  </si>
  <si>
    <t>外架拆除、清运</t>
  </si>
  <si>
    <t>运送钢管扣件进场</t>
  </si>
  <si>
    <t>随车吊 16T</t>
  </si>
  <si>
    <t>台班</t>
  </si>
  <si>
    <t>清运屋面垃圾</t>
  </si>
  <si>
    <t>小四轮车</t>
  </si>
  <si>
    <t>车</t>
  </si>
  <si>
    <t>接送工人车费</t>
  </si>
  <si>
    <t>天</t>
  </si>
  <si>
    <t>购买垃圾袋、拆除屋面工具</t>
  </si>
  <si>
    <t>普通钢管6</t>
  </si>
  <si>
    <t>m</t>
  </si>
  <si>
    <t>普通钢管4</t>
  </si>
  <si>
    <t>普通钢管3</t>
  </si>
  <si>
    <t>普通钢管2</t>
  </si>
  <si>
    <t>普通钢管1</t>
  </si>
  <si>
    <t>扣件</t>
  </si>
  <si>
    <t>十字扣</t>
  </si>
  <si>
    <t>个</t>
  </si>
  <si>
    <t>接扣</t>
  </si>
  <si>
    <t>转扣</t>
  </si>
  <si>
    <t>安全网</t>
  </si>
  <si>
    <t>高档阻燃1.8*6</t>
  </si>
  <si>
    <t>张</t>
  </si>
  <si>
    <t>土工布</t>
  </si>
  <si>
    <t>250g/m2,40*4</t>
  </si>
  <si>
    <t>m2</t>
  </si>
  <si>
    <t>元</t>
  </si>
  <si>
    <t>经双方协商一致</t>
  </si>
  <si>
    <t>单位名称：</t>
  </si>
  <si>
    <t>甲方代表：</t>
  </si>
  <si>
    <t>乙方代表：</t>
  </si>
  <si>
    <t>签字日期：</t>
  </si>
  <si>
    <t>外墙装饰恢复改造费用2</t>
  </si>
  <si>
    <t>单价（元）</t>
  </si>
  <si>
    <t>合同内价格</t>
  </si>
  <si>
    <t>固定总价</t>
  </si>
  <si>
    <t>合同外增加</t>
  </si>
  <si>
    <t>外立面涂料</t>
  </si>
  <si>
    <t>一二层屋面挑檐+檐沟底部</t>
  </si>
  <si>
    <t>外墙单价因工程量小，施工难度大，工费高，经双方协商一致后的价格。</t>
  </si>
  <si>
    <t>门窗周边</t>
  </si>
  <si>
    <t>门堡（内侧+外侧周边）</t>
  </si>
  <si>
    <t>二层腰线</t>
  </si>
  <si>
    <t>PVC落水系统</t>
  </si>
  <si>
    <t>PVC外墙挂板</t>
  </si>
  <si>
    <t>面砖扣除</t>
  </si>
  <si>
    <t>合同内单价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</si>
</sst>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&quot;元&quot;"/>
    <numFmt numFmtId="178" formatCode="[DBNum2][$-804]General"/>
  </numFmts>
  <fonts count="53"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8" borderId="4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21" borderId="44" applyNumberForma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7" borderId="4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0" borderId="41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6" borderId="42" applyNumberFormat="0" applyAlignment="0" applyProtection="0">
      <alignment vertical="center"/>
    </xf>
    <xf numFmtId="0" fontId="27" fillId="6" borderId="45" applyNumberFormat="0" applyAlignment="0" applyProtection="0">
      <alignment vertical="center"/>
    </xf>
    <xf numFmtId="0" fontId="36" fillId="31" borderId="47" applyNumberFormat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0" borderId="46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1" fillId="21" borderId="50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1" fillId="21" borderId="5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7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30" fillId="21" borderId="44" applyNumberFormat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3" fillId="46" borderId="51" applyNumberFormat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47" fillId="0" borderId="54" applyNumberFormat="0" applyFill="0" applyAlignment="0" applyProtection="0">
      <alignment vertical="center"/>
    </xf>
    <xf numFmtId="0" fontId="47" fillId="0" borderId="54" applyNumberFormat="0" applyFill="0" applyAlignment="0" applyProtection="0">
      <alignment vertical="center"/>
    </xf>
    <xf numFmtId="0" fontId="48" fillId="0" borderId="55" applyNumberFormat="0" applyFill="0" applyAlignment="0" applyProtection="0">
      <alignment vertical="center"/>
    </xf>
    <xf numFmtId="0" fontId="48" fillId="0" borderId="55" applyNumberFormat="0" applyFill="0" applyAlignment="0" applyProtection="0">
      <alignment vertical="center"/>
    </xf>
    <xf numFmtId="0" fontId="49" fillId="0" borderId="56" applyNumberFormat="0" applyFill="0" applyAlignment="0" applyProtection="0">
      <alignment vertical="center"/>
    </xf>
    <xf numFmtId="0" fontId="49" fillId="0" borderId="56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46" fillId="0" borderId="53" applyNumberFormat="0" applyFill="0" applyAlignment="0" applyProtection="0">
      <alignment vertical="center"/>
    </xf>
    <xf numFmtId="0" fontId="46" fillId="0" borderId="53" applyNumberFormat="0" applyFill="0" applyAlignment="0" applyProtection="0">
      <alignment vertical="center"/>
    </xf>
    <xf numFmtId="0" fontId="43" fillId="46" borderId="5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5" fillId="0" borderId="52" applyNumberFormat="0" applyFill="0" applyAlignment="0" applyProtection="0">
      <alignment vertical="center"/>
    </xf>
    <xf numFmtId="0" fontId="45" fillId="0" borderId="52" applyNumberFormat="0" applyFill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6" fillId="15" borderId="44" applyNumberFormat="0" applyAlignment="0" applyProtection="0">
      <alignment vertical="center"/>
    </xf>
    <xf numFmtId="0" fontId="26" fillId="15" borderId="44" applyNumberFormat="0" applyAlignment="0" applyProtection="0">
      <alignment vertical="center"/>
    </xf>
    <xf numFmtId="0" fontId="0" fillId="54" borderId="57" applyNumberFormat="0" applyFont="0" applyAlignment="0" applyProtection="0">
      <alignment vertical="center"/>
    </xf>
    <xf numFmtId="0" fontId="0" fillId="54" borderId="57" applyNumberFormat="0" applyFont="0" applyAlignment="0" applyProtection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3" fillId="0" borderId="0" xfId="87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87" applyFill="1" applyAlignment="1">
      <alignment horizontal="center" vertical="center" wrapText="1"/>
    </xf>
    <xf numFmtId="176" fontId="0" fillId="0" borderId="0" xfId="87" applyNumberFormat="1" applyFill="1" applyAlignment="1">
      <alignment horizontal="center" vertical="center" wrapText="1"/>
    </xf>
    <xf numFmtId="0" fontId="5" fillId="0" borderId="0" xfId="87" applyFont="1" applyFill="1" applyAlignment="1">
      <alignment horizontal="center" vertical="center" wrapText="1"/>
    </xf>
    <xf numFmtId="176" fontId="5" fillId="0" borderId="0" xfId="87" applyNumberFormat="1" applyFont="1" applyFill="1" applyAlignment="1">
      <alignment horizontal="center" vertical="center" wrapText="1"/>
    </xf>
    <xf numFmtId="0" fontId="6" fillId="0" borderId="5" xfId="111" applyFont="1" applyFill="1" applyBorder="1" applyAlignment="1">
      <alignment horizontal="center" vertical="center" wrapText="1"/>
    </xf>
    <xf numFmtId="0" fontId="6" fillId="0" borderId="6" xfId="111" applyFont="1" applyFill="1" applyBorder="1" applyAlignment="1">
      <alignment horizontal="center" vertical="center" wrapText="1"/>
    </xf>
    <xf numFmtId="176" fontId="6" fillId="0" borderId="6" xfId="11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1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2" fontId="0" fillId="0" borderId="1" xfId="87" applyNumberFormat="1" applyFont="1" applyFill="1" applyBorder="1" applyAlignment="1">
      <alignment horizontal="center" vertical="center" wrapText="1"/>
    </xf>
    <xf numFmtId="0" fontId="3" fillId="0" borderId="1" xfId="87" applyFont="1" applyFill="1" applyBorder="1" applyAlignment="1">
      <alignment horizontal="center" vertical="center" wrapText="1"/>
    </xf>
    <xf numFmtId="0" fontId="0" fillId="0" borderId="1" xfId="87" applyFont="1" applyFill="1" applyBorder="1" applyAlignment="1">
      <alignment horizontal="center" vertical="center" wrapText="1"/>
    </xf>
    <xf numFmtId="0" fontId="3" fillId="0" borderId="1" xfId="11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87" applyFont="1" applyFill="1" applyBorder="1" applyAlignment="1">
      <alignment horizontal="center" vertical="center" wrapText="1"/>
    </xf>
    <xf numFmtId="2" fontId="3" fillId="0" borderId="2" xfId="87" applyNumberFormat="1" applyFont="1" applyFill="1" applyBorder="1" applyAlignment="1">
      <alignment horizontal="center" vertical="center" wrapText="1"/>
    </xf>
    <xf numFmtId="2" fontId="0" fillId="0" borderId="2" xfId="87" applyNumberFormat="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3" fillId="0" borderId="9" xfId="87" applyFont="1" applyFill="1" applyBorder="1" applyAlignment="1">
      <alignment horizontal="center" vertical="center" wrapText="1"/>
    </xf>
    <xf numFmtId="0" fontId="3" fillId="0" borderId="10" xfId="87" applyFont="1" applyFill="1" applyBorder="1" applyAlignment="1">
      <alignment horizontal="center" vertical="center" wrapText="1"/>
    </xf>
    <xf numFmtId="2" fontId="3" fillId="0" borderId="1" xfId="87" applyNumberFormat="1" applyFont="1" applyFill="1" applyBorder="1" applyAlignment="1">
      <alignment horizontal="center" vertical="center" wrapText="1"/>
    </xf>
    <xf numFmtId="2" fontId="0" fillId="0" borderId="1" xfId="87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87" applyFont="1" applyFill="1" applyAlignment="1">
      <alignment horizontal="center" vertical="center" wrapText="1"/>
    </xf>
    <xf numFmtId="176" fontId="8" fillId="0" borderId="0" xfId="87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3" fillId="0" borderId="21" xfId="0" applyFont="1" applyBorder="1" applyAlignment="1">
      <alignment horizontal="justify" vertical="center" wrapText="1"/>
    </xf>
    <xf numFmtId="176" fontId="13" fillId="0" borderId="21" xfId="0" applyNumberFormat="1" applyFont="1" applyBorder="1" applyAlignment="1">
      <alignment horizontal="justify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justify" vertical="center" wrapText="1"/>
    </xf>
    <xf numFmtId="2" fontId="13" fillId="0" borderId="22" xfId="0" applyNumberFormat="1" applyFont="1" applyBorder="1" applyAlignment="1">
      <alignment horizontal="justify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justify" vertical="center" wrapText="1"/>
    </xf>
    <xf numFmtId="177" fontId="13" fillId="0" borderId="18" xfId="0" applyNumberFormat="1" applyFont="1" applyBorder="1" applyAlignment="1">
      <alignment horizontal="justify" vertical="center" wrapText="1"/>
    </xf>
    <xf numFmtId="177" fontId="13" fillId="0" borderId="19" xfId="0" applyNumberFormat="1" applyFont="1" applyBorder="1" applyAlignment="1">
      <alignment horizontal="justify" vertical="center" wrapText="1"/>
    </xf>
    <xf numFmtId="177" fontId="13" fillId="0" borderId="26" xfId="0" applyNumberFormat="1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21" xfId="0" applyFont="1" applyBorder="1" applyAlignment="1">
      <alignment horizontal="justify" vertical="center" wrapText="1"/>
    </xf>
    <xf numFmtId="178" fontId="10" fillId="0" borderId="18" xfId="0" applyNumberFormat="1" applyFont="1" applyBorder="1" applyAlignment="1">
      <alignment horizontal="left" vertical="center" wrapText="1"/>
    </xf>
    <xf numFmtId="178" fontId="10" fillId="0" borderId="19" xfId="0" applyNumberFormat="1" applyFont="1" applyBorder="1" applyAlignment="1">
      <alignment horizontal="left" vertical="center" wrapText="1"/>
    </xf>
    <xf numFmtId="178" fontId="10" fillId="0" borderId="26" xfId="0" applyNumberFormat="1" applyFont="1" applyBorder="1" applyAlignment="1">
      <alignment horizontal="left" vertical="center" wrapText="1"/>
    </xf>
    <xf numFmtId="0" fontId="13" fillId="0" borderId="26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justify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justify" vertical="center" wrapText="1"/>
    </xf>
    <xf numFmtId="0" fontId="13" fillId="0" borderId="32" xfId="0" applyFont="1" applyBorder="1" applyAlignment="1">
      <alignment horizontal="justify" vertical="center" wrapText="1"/>
    </xf>
    <xf numFmtId="0" fontId="13" fillId="0" borderId="33" xfId="0" applyFont="1" applyBorder="1" applyAlignment="1">
      <alignment horizontal="justify" vertical="center" wrapText="1"/>
    </xf>
    <xf numFmtId="178" fontId="10" fillId="0" borderId="32" xfId="0" applyNumberFormat="1" applyFont="1" applyBorder="1" applyAlignment="1">
      <alignment horizontal="left" vertical="center" wrapText="1"/>
    </xf>
    <xf numFmtId="178" fontId="10" fillId="0" borderId="34" xfId="0" applyNumberFormat="1" applyFont="1" applyBorder="1" applyAlignment="1">
      <alignment horizontal="left" vertical="center" wrapText="1"/>
    </xf>
    <xf numFmtId="178" fontId="10" fillId="0" borderId="35" xfId="0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37" xfId="0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39" xfId="0" applyBorder="1" applyAlignment="1">
      <alignment horizontal="center" vertical="top" wrapText="1"/>
    </xf>
    <xf numFmtId="0" fontId="0" fillId="0" borderId="40" xfId="0" applyBorder="1" applyAlignment="1">
      <alignment horizontal="left" vertical="top" wrapText="1"/>
    </xf>
  </cellXfs>
  <cellStyles count="139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20% - 强调文字颜色 3 2 2" xfId="11"/>
    <cellStyle name="60% - 强调文字颜色 3" xfId="12" builtinId="40"/>
    <cellStyle name="超链接" xfId="13" builtinId="8"/>
    <cellStyle name="40% - 强调文字颜色 1 2 2" xfId="14"/>
    <cellStyle name="百分比" xfId="15" builtinId="5"/>
    <cellStyle name="20% - 强调文字颜色 2 2 2" xfId="16"/>
    <cellStyle name="已访问的超链接" xfId="17" builtinId="9"/>
    <cellStyle name="注释" xfId="18" builtinId="10"/>
    <cellStyle name="标题 4" xfId="19" builtinId="19"/>
    <cellStyle name="解释性文本 2 2" xfId="20"/>
    <cellStyle name="60% - 强调文字颜色 2" xfId="21" builtinId="36"/>
    <cellStyle name="警告文本" xfId="22" builtinId="11"/>
    <cellStyle name="标题" xfId="23" builtinId="15"/>
    <cellStyle name="常规 5 2" xfId="24"/>
    <cellStyle name="60% - 强调文字颜色 2 2 2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40% - 强调文字颜色 4 2" xfId="35"/>
    <cellStyle name="20% - 强调文字颜色 6" xfId="36" builtinId="50"/>
    <cellStyle name="强调文字颜色 2" xfId="37" builtinId="33"/>
    <cellStyle name="链接单元格" xfId="38" builtinId="24"/>
    <cellStyle name="40% - 强调文字颜色 1 2" xfId="39"/>
    <cellStyle name="汇总" xfId="40" builtinId="25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输出 2" xfId="49"/>
    <cellStyle name="40% - 强调文字颜色 2" xfId="50" builtinId="35"/>
    <cellStyle name="强调文字颜色 3" xfId="51" builtinId="37"/>
    <cellStyle name="常规 3 2" xfId="52"/>
    <cellStyle name="20% - 强调文字颜色 4 2 2" xfId="53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20% - 强调文字颜色 3 2" xfId="64"/>
    <cellStyle name="20% - 强调文字颜色 1 2 2" xfId="65"/>
    <cellStyle name="输出 2 2" xfId="66"/>
    <cellStyle name="20% - 强调文字颜色 2 2" xfId="67"/>
    <cellStyle name="常规 3" xfId="68"/>
    <cellStyle name="20% - 强调文字颜色 4 2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计算 2 2" xfId="75"/>
    <cellStyle name="40% - 强调文字颜色 3 2" xfId="76"/>
    <cellStyle name="40% - 强调文字颜色 3 2 2" xfId="77"/>
    <cellStyle name="检查单元格 2" xfId="78"/>
    <cellStyle name="40% - 强调文字颜色 4 2 2" xfId="79"/>
    <cellStyle name="40% - 强调文字颜色 5 2" xfId="80"/>
    <cellStyle name="40% - 强调文字颜色 5 2 2" xfId="81"/>
    <cellStyle name="适中 2 2" xfId="82"/>
    <cellStyle name="40% - 强调文字颜色 6 2" xfId="83"/>
    <cellStyle name="40% - 强调文字颜色 6 2 2" xfId="84"/>
    <cellStyle name="60% - 强调文字颜色 1 2" xfId="85"/>
    <cellStyle name="60% - 强调文字颜色 1 2 2" xfId="86"/>
    <cellStyle name="常规 5" xfId="87"/>
    <cellStyle name="60% - 强调文字颜色 2 2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2 3" xfId="111"/>
    <cellStyle name="常规 4" xfId="112"/>
    <cellStyle name="好 2" xfId="113"/>
    <cellStyle name="好 2 2" xfId="114"/>
    <cellStyle name="汇总 2" xfId="115"/>
    <cellStyle name="汇总 2 2" xfId="116"/>
    <cellStyle name="检查单元格 2 2" xfId="117"/>
    <cellStyle name="解释性文本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workbookViewId="0">
      <selection activeCell="E13" sqref="E13"/>
    </sheetView>
  </sheetViews>
  <sheetFormatPr defaultColWidth="9" defaultRowHeight="15.6"/>
  <cols>
    <col min="1" max="1" width="5.7" style="91" customWidth="1"/>
    <col min="2" max="2" width="37" style="92" customWidth="1"/>
    <col min="3" max="3" width="7.7" style="93" customWidth="1"/>
    <col min="4" max="4" width="13.4" style="94" customWidth="1"/>
    <col min="5" max="5" width="13.375" style="91" customWidth="1"/>
    <col min="6" max="6" width="14.125" style="95" customWidth="1"/>
    <col min="7" max="12" width="9" style="92"/>
  </cols>
  <sheetData>
    <row r="1" ht="44.25" customHeight="1" spans="1:9">
      <c r="A1" s="96" t="s">
        <v>0</v>
      </c>
      <c r="B1" s="96"/>
      <c r="C1" s="96"/>
      <c r="D1" s="96"/>
      <c r="E1" s="96"/>
      <c r="F1" s="96"/>
      <c r="G1" s="97"/>
      <c r="H1" s="97"/>
      <c r="I1" s="97"/>
    </row>
    <row r="2" ht="29" customHeight="1" spans="1:6">
      <c r="A2" s="98" t="s">
        <v>1</v>
      </c>
      <c r="B2" s="99" t="s">
        <v>2</v>
      </c>
      <c r="C2" s="99" t="s">
        <v>3</v>
      </c>
      <c r="D2" s="99" t="s">
        <v>4</v>
      </c>
      <c r="E2" s="99" t="s">
        <v>5</v>
      </c>
      <c r="F2" s="100" t="s">
        <v>6</v>
      </c>
    </row>
    <row r="3" s="90" customFormat="1" ht="37" customHeight="1" spans="1:12">
      <c r="A3" s="101">
        <v>1</v>
      </c>
      <c r="B3" s="102" t="s">
        <v>7</v>
      </c>
      <c r="C3" s="103" t="s">
        <v>8</v>
      </c>
      <c r="D3" s="103" t="s">
        <v>9</v>
      </c>
      <c r="E3" s="103" t="s">
        <v>10</v>
      </c>
      <c r="F3" s="104"/>
      <c r="G3" s="105"/>
      <c r="H3" s="105"/>
      <c r="I3" s="105"/>
      <c r="J3" s="105"/>
      <c r="K3" s="105"/>
      <c r="L3" s="105"/>
    </row>
    <row r="4" s="90" customFormat="1" ht="37" customHeight="1" spans="1:12">
      <c r="A4" s="101">
        <v>2</v>
      </c>
      <c r="B4" s="102" t="s">
        <v>11</v>
      </c>
      <c r="C4" s="103" t="s">
        <v>12</v>
      </c>
      <c r="D4" s="103" t="s">
        <v>13</v>
      </c>
      <c r="E4" s="103" t="s">
        <v>10</v>
      </c>
      <c r="F4" s="104"/>
      <c r="G4" s="105"/>
      <c r="H4" s="105"/>
      <c r="I4" s="105"/>
      <c r="J4" s="105"/>
      <c r="K4" s="105"/>
      <c r="L4" s="105"/>
    </row>
    <row r="5" s="90" customFormat="1" ht="37" customHeight="1" spans="1:12">
      <c r="A5" s="101">
        <v>3</v>
      </c>
      <c r="B5" s="102" t="s">
        <v>14</v>
      </c>
      <c r="C5" s="103" t="s">
        <v>8</v>
      </c>
      <c r="D5" s="103" t="s">
        <v>15</v>
      </c>
      <c r="E5" s="103" t="s">
        <v>16</v>
      </c>
      <c r="F5" s="104"/>
      <c r="G5" s="105"/>
      <c r="H5" s="105"/>
      <c r="I5" s="105"/>
      <c r="J5" s="105"/>
      <c r="K5" s="105"/>
      <c r="L5" s="105"/>
    </row>
    <row r="6" s="90" customFormat="1" ht="37" customHeight="1" spans="1:12">
      <c r="A6" s="101">
        <v>4</v>
      </c>
      <c r="B6" s="102" t="s">
        <v>17</v>
      </c>
      <c r="C6" s="103" t="s">
        <v>18</v>
      </c>
      <c r="D6" s="103" t="s">
        <v>19</v>
      </c>
      <c r="E6" s="103" t="s">
        <v>16</v>
      </c>
      <c r="F6" s="104"/>
      <c r="G6" s="105"/>
      <c r="H6" s="105"/>
      <c r="I6" s="105"/>
      <c r="J6" s="105"/>
      <c r="K6" s="105"/>
      <c r="L6" s="105"/>
    </row>
    <row r="7" s="90" customFormat="1" ht="37" customHeight="1" spans="1:12">
      <c r="A7" s="101">
        <v>6</v>
      </c>
      <c r="B7" s="106" t="s">
        <v>20</v>
      </c>
      <c r="C7" s="103" t="s">
        <v>8</v>
      </c>
      <c r="D7" s="103" t="s">
        <v>21</v>
      </c>
      <c r="E7" s="103" t="s">
        <v>10</v>
      </c>
      <c r="F7" s="104"/>
      <c r="G7" s="105"/>
      <c r="H7" s="105"/>
      <c r="I7" s="105"/>
      <c r="J7" s="105"/>
      <c r="K7" s="105"/>
      <c r="L7" s="105"/>
    </row>
    <row r="8" s="90" customFormat="1" ht="37" customHeight="1" spans="1:12">
      <c r="A8" s="101">
        <v>7</v>
      </c>
      <c r="B8" s="106" t="s">
        <v>22</v>
      </c>
      <c r="C8" s="103" t="s">
        <v>8</v>
      </c>
      <c r="D8" s="103" t="s">
        <v>23</v>
      </c>
      <c r="E8" s="103" t="s">
        <v>10</v>
      </c>
      <c r="F8" s="104"/>
      <c r="G8" s="105"/>
      <c r="H8" s="105"/>
      <c r="I8" s="105"/>
      <c r="J8" s="105"/>
      <c r="K8" s="105"/>
      <c r="L8" s="105"/>
    </row>
    <row r="9" s="90" customFormat="1" ht="37" customHeight="1" spans="1:12">
      <c r="A9" s="101">
        <v>8</v>
      </c>
      <c r="B9" s="106" t="s">
        <v>24</v>
      </c>
      <c r="C9" s="103" t="s">
        <v>8</v>
      </c>
      <c r="D9" s="103" t="s">
        <v>25</v>
      </c>
      <c r="E9" s="103" t="s">
        <v>10</v>
      </c>
      <c r="F9" s="104"/>
      <c r="G9" s="105"/>
      <c r="H9" s="105"/>
      <c r="I9" s="105"/>
      <c r="J9" s="105"/>
      <c r="K9" s="105"/>
      <c r="L9" s="105"/>
    </row>
    <row r="10" ht="37" customHeight="1" spans="1:6">
      <c r="A10" s="101">
        <v>18</v>
      </c>
      <c r="B10" s="107" t="s">
        <v>26</v>
      </c>
      <c r="C10" s="103" t="s">
        <v>8</v>
      </c>
      <c r="D10" s="103" t="s">
        <v>27</v>
      </c>
      <c r="E10" s="103" t="s">
        <v>28</v>
      </c>
      <c r="F10" s="108"/>
    </row>
    <row r="11" ht="37" customHeight="1" spans="1:6">
      <c r="A11" s="101">
        <v>19</v>
      </c>
      <c r="B11" s="107" t="s">
        <v>29</v>
      </c>
      <c r="C11" s="103" t="s">
        <v>8</v>
      </c>
      <c r="D11" s="103" t="s">
        <v>30</v>
      </c>
      <c r="E11" s="103" t="s">
        <v>28</v>
      </c>
      <c r="F11" s="108"/>
    </row>
    <row r="12" ht="37" customHeight="1" spans="1:6">
      <c r="A12" s="101">
        <v>20</v>
      </c>
      <c r="B12" s="107" t="s">
        <v>31</v>
      </c>
      <c r="C12" s="103" t="s">
        <v>8</v>
      </c>
      <c r="D12" s="103" t="s">
        <v>32</v>
      </c>
      <c r="E12" s="103" t="s">
        <v>28</v>
      </c>
      <c r="F12" s="104"/>
    </row>
    <row r="13" ht="37" customHeight="1" spans="1:6">
      <c r="A13" s="101">
        <v>21</v>
      </c>
      <c r="B13" s="107" t="s">
        <v>33</v>
      </c>
      <c r="C13" s="103" t="s">
        <v>8</v>
      </c>
      <c r="D13" s="103" t="s">
        <v>34</v>
      </c>
      <c r="E13" s="103" t="s">
        <v>28</v>
      </c>
      <c r="F13" s="108"/>
    </row>
    <row r="14" ht="37" customHeight="1" spans="1:6">
      <c r="A14" s="101">
        <v>67</v>
      </c>
      <c r="B14" s="107" t="s">
        <v>35</v>
      </c>
      <c r="C14" s="103" t="s">
        <v>36</v>
      </c>
      <c r="D14" s="103" t="s">
        <v>37</v>
      </c>
      <c r="E14" s="103" t="s">
        <v>28</v>
      </c>
      <c r="F14" s="108"/>
    </row>
    <row r="15" ht="37" customHeight="1" spans="1:6">
      <c r="A15" s="109" t="s">
        <v>38</v>
      </c>
      <c r="B15" s="110"/>
      <c r="C15" s="110" t="s">
        <v>39</v>
      </c>
      <c r="D15" s="111"/>
      <c r="E15" s="111"/>
      <c r="F15" s="112"/>
    </row>
    <row r="16" ht="37" customHeight="1" spans="1:6">
      <c r="A16" s="113"/>
      <c r="B16" s="114"/>
      <c r="C16" s="114"/>
      <c r="D16" s="115"/>
      <c r="E16" s="115"/>
      <c r="F16" s="116"/>
    </row>
    <row r="17" ht="44" customHeight="1"/>
    <row r="31" ht="43.5" customHeight="1"/>
  </sheetData>
  <autoFilter ref="A2:L16">
    <extLst/>
  </autoFilter>
  <mergeCells count="3">
    <mergeCell ref="A1:F1"/>
    <mergeCell ref="A15:B16"/>
    <mergeCell ref="C15:F16"/>
  </mergeCells>
  <printOptions horizontalCentered="1"/>
  <pageMargins left="0.354166666666667" right="0.156944444444444" top="0.196527777777778" bottom="0.0388888888888889" header="0.275" footer="0.196527777777778"/>
  <pageSetup paperSize="9" scale="9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5" sqref="A5:H5"/>
    </sheetView>
  </sheetViews>
  <sheetFormatPr defaultColWidth="9" defaultRowHeight="15.6" outlineLevelCol="7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0" max="10" width="14.125" customWidth="1"/>
  </cols>
  <sheetData>
    <row r="1" ht="37.5" customHeight="1" spans="1:8">
      <c r="A1" s="45" t="s">
        <v>40</v>
      </c>
      <c r="B1" s="45"/>
      <c r="C1" s="45"/>
      <c r="D1" s="45"/>
      <c r="E1" s="45"/>
      <c r="F1" s="45"/>
      <c r="G1" s="45"/>
      <c r="H1" s="45"/>
    </row>
    <row r="2" ht="24" customHeight="1" spans="1:8">
      <c r="A2" s="46" t="s">
        <v>41</v>
      </c>
      <c r="B2" s="46"/>
      <c r="C2" s="46"/>
      <c r="D2" s="46"/>
      <c r="E2" s="46"/>
      <c r="F2" s="46"/>
      <c r="G2" s="46"/>
      <c r="H2" s="46"/>
    </row>
    <row r="3" ht="23.25" customHeight="1" spans="1:8">
      <c r="A3" s="46" t="s">
        <v>42</v>
      </c>
      <c r="B3" s="46"/>
      <c r="C3" s="46"/>
      <c r="D3" s="46"/>
      <c r="E3" s="46"/>
      <c r="F3" s="46"/>
      <c r="G3" s="46"/>
      <c r="H3" s="46"/>
    </row>
    <row r="4" ht="25.5" customHeight="1" spans="1:8">
      <c r="A4" s="46" t="s">
        <v>43</v>
      </c>
      <c r="B4" s="46"/>
      <c r="C4" s="46"/>
      <c r="D4" s="46"/>
      <c r="E4" s="46"/>
      <c r="F4" s="46"/>
      <c r="G4" s="46"/>
      <c r="H4" s="46"/>
    </row>
    <row r="5" ht="30" customHeight="1" spans="1:8">
      <c r="A5" s="47" t="s">
        <v>44</v>
      </c>
      <c r="B5" s="47"/>
      <c r="C5" s="47"/>
      <c r="D5" s="47"/>
      <c r="E5" s="47"/>
      <c r="F5" s="47"/>
      <c r="G5" s="47"/>
      <c r="H5" s="47"/>
    </row>
    <row r="6" ht="20.25" customHeight="1" spans="1:8">
      <c r="A6" s="48" t="s">
        <v>1</v>
      </c>
      <c r="B6" s="49" t="s">
        <v>45</v>
      </c>
      <c r="C6" s="50"/>
      <c r="D6" s="51"/>
      <c r="E6" s="51" t="s">
        <v>46</v>
      </c>
      <c r="F6" s="51" t="s">
        <v>47</v>
      </c>
      <c r="G6" s="51" t="s">
        <v>48</v>
      </c>
      <c r="H6" s="52" t="s">
        <v>49</v>
      </c>
    </row>
    <row r="7" ht="20.25" customHeight="1" spans="1:8">
      <c r="A7" s="53" t="s">
        <v>50</v>
      </c>
      <c r="B7" s="54" t="s">
        <v>51</v>
      </c>
      <c r="C7" s="55"/>
      <c r="D7" s="56"/>
      <c r="E7" s="57">
        <f>E8+E9+E10+E11</f>
        <v>0</v>
      </c>
      <c r="F7" s="57">
        <v>0</v>
      </c>
      <c r="G7" s="57">
        <f>G8+G9+G10+G11</f>
        <v>0</v>
      </c>
      <c r="H7" s="58">
        <v>480000</v>
      </c>
    </row>
    <row r="8" ht="20.25" customHeight="1" spans="1:8">
      <c r="A8" s="59">
        <v>1.1</v>
      </c>
      <c r="B8" s="60" t="s">
        <v>52</v>
      </c>
      <c r="C8" s="61"/>
      <c r="D8" s="62"/>
      <c r="E8" s="57">
        <v>0</v>
      </c>
      <c r="F8" s="57">
        <v>0</v>
      </c>
      <c r="G8" s="57"/>
      <c r="H8" s="63"/>
    </row>
    <row r="9" ht="20.25" customHeight="1" spans="1:8">
      <c r="A9" s="59">
        <v>1.2</v>
      </c>
      <c r="B9" s="60" t="s">
        <v>53</v>
      </c>
      <c r="C9" s="61"/>
      <c r="D9" s="62"/>
      <c r="E9" s="57">
        <v>0</v>
      </c>
      <c r="F9" s="57">
        <v>0</v>
      </c>
      <c r="G9" s="57">
        <v>0</v>
      </c>
      <c r="H9" s="63"/>
    </row>
    <row r="10" ht="20.25" customHeight="1" spans="1:8">
      <c r="A10" s="59">
        <v>1.3</v>
      </c>
      <c r="B10" s="60" t="s">
        <v>54</v>
      </c>
      <c r="C10" s="61"/>
      <c r="D10" s="62"/>
      <c r="E10" s="57">
        <v>0</v>
      </c>
      <c r="F10" s="57">
        <v>0</v>
      </c>
      <c r="G10" s="57"/>
      <c r="H10" s="64"/>
    </row>
    <row r="11" ht="20.25" customHeight="1" spans="1:8">
      <c r="A11" s="59">
        <v>1.4</v>
      </c>
      <c r="B11" s="60" t="s">
        <v>55</v>
      </c>
      <c r="C11" s="61"/>
      <c r="D11" s="62"/>
      <c r="E11" s="57">
        <v>0</v>
      </c>
      <c r="F11" s="57">
        <v>0</v>
      </c>
      <c r="G11" s="57">
        <v>0</v>
      </c>
      <c r="H11" s="63"/>
    </row>
    <row r="12" ht="20.25" customHeight="1" spans="1:8">
      <c r="A12" s="53" t="s">
        <v>56</v>
      </c>
      <c r="B12" s="54" t="s">
        <v>57</v>
      </c>
      <c r="C12" s="55"/>
      <c r="D12" s="56"/>
      <c r="E12" s="60">
        <v>0</v>
      </c>
      <c r="F12" s="62"/>
      <c r="G12" s="57">
        <v>0</v>
      </c>
      <c r="H12" s="63">
        <v>0</v>
      </c>
    </row>
    <row r="13" ht="20.25" customHeight="1" spans="1:8">
      <c r="A13" s="59">
        <v>2.1</v>
      </c>
      <c r="B13" s="60" t="s">
        <v>58</v>
      </c>
      <c r="C13" s="61"/>
      <c r="D13" s="62"/>
      <c r="E13" s="60">
        <v>0</v>
      </c>
      <c r="F13" s="62"/>
      <c r="G13" s="57">
        <v>0</v>
      </c>
      <c r="H13" s="63">
        <v>0</v>
      </c>
    </row>
    <row r="14" ht="20.25" customHeight="1" spans="1:8">
      <c r="A14" s="59">
        <v>2.2</v>
      </c>
      <c r="B14" s="60" t="s">
        <v>58</v>
      </c>
      <c r="C14" s="61"/>
      <c r="D14" s="62"/>
      <c r="E14" s="60">
        <v>0</v>
      </c>
      <c r="F14" s="62"/>
      <c r="G14" s="57">
        <v>0</v>
      </c>
      <c r="H14" s="63">
        <v>0</v>
      </c>
    </row>
    <row r="15" ht="20.25" customHeight="1" spans="1:8">
      <c r="A15" s="65" t="s">
        <v>59</v>
      </c>
      <c r="B15" s="66" t="s">
        <v>60</v>
      </c>
      <c r="C15" s="67"/>
      <c r="D15" s="57" t="s">
        <v>61</v>
      </c>
      <c r="E15" s="68">
        <f>H7</f>
        <v>480000</v>
      </c>
      <c r="F15" s="69"/>
      <c r="G15" s="69"/>
      <c r="H15" s="70"/>
    </row>
    <row r="16" ht="20.25" customHeight="1" spans="1:8">
      <c r="A16" s="53"/>
      <c r="B16" s="71"/>
      <c r="C16" s="72"/>
      <c r="D16" s="57" t="s">
        <v>62</v>
      </c>
      <c r="E16" s="73" t="s">
        <v>63</v>
      </c>
      <c r="F16" s="74"/>
      <c r="G16" s="74"/>
      <c r="H16" s="75"/>
    </row>
    <row r="17" ht="20.25" customHeight="1" spans="1:8">
      <c r="A17" s="53" t="s">
        <v>64</v>
      </c>
      <c r="B17" s="54" t="s">
        <v>65</v>
      </c>
      <c r="C17" s="55"/>
      <c r="D17" s="56"/>
      <c r="E17" s="60">
        <v>0</v>
      </c>
      <c r="F17" s="61"/>
      <c r="G17" s="61"/>
      <c r="H17" s="76"/>
    </row>
    <row r="18" ht="20.25" customHeight="1" spans="1:8">
      <c r="A18" s="59">
        <v>4.1</v>
      </c>
      <c r="B18" s="60" t="s">
        <v>66</v>
      </c>
      <c r="C18" s="61"/>
      <c r="D18" s="62"/>
      <c r="E18" s="60">
        <v>0</v>
      </c>
      <c r="F18" s="61"/>
      <c r="G18" s="61"/>
      <c r="H18" s="76"/>
    </row>
    <row r="19" ht="20.25" customHeight="1" spans="1:8">
      <c r="A19" s="59">
        <v>4.2</v>
      </c>
      <c r="B19" s="60" t="s">
        <v>67</v>
      </c>
      <c r="C19" s="61"/>
      <c r="D19" s="62"/>
      <c r="E19" s="60">
        <v>0</v>
      </c>
      <c r="F19" s="61"/>
      <c r="G19" s="61"/>
      <c r="H19" s="76"/>
    </row>
    <row r="20" ht="20.25" customHeight="1" spans="1:8">
      <c r="A20" s="53" t="s">
        <v>68</v>
      </c>
      <c r="B20" s="54" t="s">
        <v>69</v>
      </c>
      <c r="C20" s="55"/>
      <c r="D20" s="56"/>
      <c r="E20" s="60">
        <v>0</v>
      </c>
      <c r="F20" s="61"/>
      <c r="G20" s="61"/>
      <c r="H20" s="76"/>
    </row>
    <row r="21" ht="20.25" customHeight="1" spans="1:8">
      <c r="A21" s="59">
        <v>5.1</v>
      </c>
      <c r="B21" s="60" t="s">
        <v>70</v>
      </c>
      <c r="C21" s="61"/>
      <c r="D21" s="62"/>
      <c r="E21" s="60" t="s">
        <v>71</v>
      </c>
      <c r="F21" s="61"/>
      <c r="G21" s="61"/>
      <c r="H21" s="76"/>
    </row>
    <row r="22" ht="20.25" customHeight="1" spans="1:8">
      <c r="A22" s="59">
        <v>5.2</v>
      </c>
      <c r="B22" s="60" t="s">
        <v>72</v>
      </c>
      <c r="C22" s="61"/>
      <c r="D22" s="62"/>
      <c r="E22" s="60" t="s">
        <v>71</v>
      </c>
      <c r="F22" s="61"/>
      <c r="G22" s="61"/>
      <c r="H22" s="76"/>
    </row>
    <row r="23" ht="20.25" customHeight="1" spans="1:8">
      <c r="A23" s="65" t="s">
        <v>73</v>
      </c>
      <c r="B23" s="77" t="s">
        <v>74</v>
      </c>
      <c r="C23" s="60" t="s">
        <v>61</v>
      </c>
      <c r="D23" s="62"/>
      <c r="E23" s="68">
        <f>E15</f>
        <v>480000</v>
      </c>
      <c r="F23" s="61"/>
      <c r="G23" s="61"/>
      <c r="H23" s="76"/>
    </row>
    <row r="24" ht="20.25" customHeight="1" spans="1:8">
      <c r="A24" s="53"/>
      <c r="B24" s="78"/>
      <c r="C24" s="60" t="s">
        <v>62</v>
      </c>
      <c r="D24" s="62"/>
      <c r="E24" s="73" t="str">
        <f>E16</f>
        <v>肆拾捌万元整</v>
      </c>
      <c r="F24" s="74"/>
      <c r="G24" s="74"/>
      <c r="H24" s="75"/>
    </row>
    <row r="25" ht="20.25" customHeight="1" spans="1:8">
      <c r="A25" s="65" t="s">
        <v>75</v>
      </c>
      <c r="B25" s="77" t="s">
        <v>76</v>
      </c>
      <c r="C25" s="60" t="s">
        <v>61</v>
      </c>
      <c r="D25" s="62"/>
      <c r="E25" s="68">
        <f>E23</f>
        <v>480000</v>
      </c>
      <c r="F25" s="61"/>
      <c r="G25" s="61"/>
      <c r="H25" s="76"/>
    </row>
    <row r="26" ht="20.25" customHeight="1" spans="1:8">
      <c r="A26" s="79"/>
      <c r="B26" s="80"/>
      <c r="C26" s="81" t="s">
        <v>62</v>
      </c>
      <c r="D26" s="82"/>
      <c r="E26" s="83" t="str">
        <f>E16</f>
        <v>肆拾捌万元整</v>
      </c>
      <c r="F26" s="84"/>
      <c r="G26" s="84"/>
      <c r="H26" s="85"/>
    </row>
    <row r="27" ht="16.35" spans="1:8">
      <c r="A27" s="86"/>
      <c r="B27" s="86"/>
      <c r="C27" s="86"/>
      <c r="D27" s="86"/>
      <c r="E27" s="86"/>
      <c r="F27" s="86"/>
      <c r="G27" s="86"/>
      <c r="H27" s="86"/>
    </row>
    <row r="28" spans="1:8">
      <c r="A28" s="87" t="s">
        <v>77</v>
      </c>
      <c r="B28" s="87"/>
      <c r="C28" s="87"/>
      <c r="D28" s="87"/>
      <c r="E28" s="87"/>
      <c r="F28" s="87"/>
      <c r="G28" s="87"/>
      <c r="H28" s="87"/>
    </row>
    <row r="29" spans="1:1">
      <c r="A29" s="88"/>
    </row>
    <row r="30" spans="1:1">
      <c r="A30" s="88"/>
    </row>
    <row r="31" spans="1:8">
      <c r="A31" s="87" t="s">
        <v>78</v>
      </c>
      <c r="B31" s="87"/>
      <c r="C31" s="87"/>
      <c r="D31" s="87"/>
      <c r="E31" s="87"/>
      <c r="F31" s="87"/>
      <c r="G31" s="87"/>
      <c r="H31" s="87"/>
    </row>
    <row r="32" spans="1:1">
      <c r="A32" s="88"/>
    </row>
    <row r="33" ht="27" customHeight="1" spans="1:8">
      <c r="A33" s="89" t="s">
        <v>79</v>
      </c>
      <c r="B33" s="89"/>
      <c r="C33" s="89"/>
      <c r="D33" s="89"/>
      <c r="E33" s="89"/>
      <c r="F33" s="89"/>
      <c r="G33" s="89"/>
      <c r="H33" s="89"/>
    </row>
  </sheetData>
  <mergeCells count="48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33:H33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4" sqref="B4"/>
    </sheetView>
  </sheetViews>
  <sheetFormatPr defaultColWidth="8.8" defaultRowHeight="15.6" outlineLevelRow="4" outlineLevelCol="4"/>
  <cols>
    <col min="2" max="2" width="24.8" customWidth="1"/>
    <col min="4" max="5" width="20" customWidth="1"/>
  </cols>
  <sheetData>
    <row r="1" ht="40" customHeight="1" spans="1:5">
      <c r="A1" s="2" t="s">
        <v>80</v>
      </c>
      <c r="B1" s="2"/>
      <c r="C1" s="2"/>
      <c r="D1" s="2"/>
      <c r="E1" s="2"/>
    </row>
    <row r="2" ht="39" customHeight="1" spans="1:5">
      <c r="A2" s="3" t="s">
        <v>1</v>
      </c>
      <c r="B2" s="3" t="s">
        <v>45</v>
      </c>
      <c r="C2" s="3" t="s">
        <v>81</v>
      </c>
      <c r="D2" s="3" t="s">
        <v>82</v>
      </c>
      <c r="E2" s="4" t="s">
        <v>6</v>
      </c>
    </row>
    <row r="3" ht="36" customHeight="1" spans="1:5">
      <c r="A3" s="3">
        <v>1</v>
      </c>
      <c r="B3" s="3" t="s">
        <v>83</v>
      </c>
      <c r="C3" s="3" t="s">
        <v>84</v>
      </c>
      <c r="D3" s="3">
        <v>375000</v>
      </c>
      <c r="E3" s="4"/>
    </row>
    <row r="4" ht="36" customHeight="1" spans="1:5">
      <c r="A4" s="3">
        <v>2</v>
      </c>
      <c r="B4" s="3" t="s">
        <v>85</v>
      </c>
      <c r="C4" s="3" t="s">
        <v>84</v>
      </c>
      <c r="D4" s="3">
        <v>105000</v>
      </c>
      <c r="E4" s="5"/>
    </row>
    <row r="5" ht="34" customHeight="1" spans="1:5">
      <c r="A5" s="3">
        <v>3</v>
      </c>
      <c r="B5" s="3" t="s">
        <v>86</v>
      </c>
      <c r="C5" s="3" t="s">
        <v>84</v>
      </c>
      <c r="D5" s="3">
        <f>D3+D4</f>
        <v>480000</v>
      </c>
      <c r="E5" s="5"/>
    </row>
  </sheetData>
  <mergeCells count="1">
    <mergeCell ref="A1:E1"/>
  </mergeCells>
  <pageMargins left="0.75" right="0.75" top="1" bottom="1" header="0.5" footer="0.5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showGridLines="0" view="pageBreakPreview" zoomScaleNormal="77" workbookViewId="0">
      <pane xSplit="3" ySplit="2" topLeftCell="D3" activePane="bottomRight" state="frozen"/>
      <selection/>
      <selection pane="topRight"/>
      <selection pane="bottomLeft"/>
      <selection pane="bottomRight" activeCell="G22" sqref="G22"/>
    </sheetView>
  </sheetViews>
  <sheetFormatPr defaultColWidth="9" defaultRowHeight="15.6" outlineLevelCol="6"/>
  <cols>
    <col min="1" max="1" width="4.50833333333333" style="14" customWidth="1"/>
    <col min="2" max="2" width="14.3583333333333" style="14" customWidth="1"/>
    <col min="3" max="3" width="16.5" style="14" customWidth="1"/>
    <col min="4" max="4" width="7.55" style="14" customWidth="1"/>
    <col min="5" max="5" width="10.1" style="14" customWidth="1"/>
    <col min="6" max="6" width="10.9" style="14" customWidth="1"/>
    <col min="7" max="7" width="13.5583333333333" style="15" customWidth="1"/>
    <col min="8" max="16384" width="9" style="14"/>
  </cols>
  <sheetData>
    <row r="1" ht="45" customHeight="1" spans="1:7">
      <c r="A1" s="16" t="s">
        <v>87</v>
      </c>
      <c r="B1" s="16"/>
      <c r="C1" s="16"/>
      <c r="D1" s="16"/>
      <c r="E1" s="16"/>
      <c r="F1" s="16"/>
      <c r="G1" s="17"/>
    </row>
    <row r="2" s="11" customFormat="1" ht="40" customHeight="1" spans="1:7">
      <c r="A2" s="18" t="s">
        <v>1</v>
      </c>
      <c r="B2" s="19" t="s">
        <v>45</v>
      </c>
      <c r="C2" s="19" t="s">
        <v>88</v>
      </c>
      <c r="D2" s="19" t="s">
        <v>81</v>
      </c>
      <c r="E2" s="19" t="s">
        <v>89</v>
      </c>
      <c r="F2" s="19" t="s">
        <v>90</v>
      </c>
      <c r="G2" s="20" t="s">
        <v>91</v>
      </c>
    </row>
    <row r="3" s="12" customFormat="1" ht="25" customHeight="1" spans="1:7">
      <c r="A3" s="21">
        <v>1</v>
      </c>
      <c r="B3" s="22" t="s">
        <v>92</v>
      </c>
      <c r="C3" s="23" t="s">
        <v>93</v>
      </c>
      <c r="D3" s="23" t="s">
        <v>94</v>
      </c>
      <c r="E3" s="24">
        <f>10+8+10+8+4</f>
        <v>40</v>
      </c>
      <c r="F3" s="24">
        <v>390</v>
      </c>
      <c r="G3" s="25">
        <f t="shared" ref="G3:G10" si="0">E3*F3</f>
        <v>15600</v>
      </c>
    </row>
    <row r="4" s="11" customFormat="1" ht="25" customHeight="1" spans="1:7">
      <c r="A4" s="21">
        <v>2</v>
      </c>
      <c r="B4" s="22" t="s">
        <v>95</v>
      </c>
      <c r="C4" s="23" t="s">
        <v>93</v>
      </c>
      <c r="D4" s="23" t="s">
        <v>94</v>
      </c>
      <c r="E4" s="26">
        <f>7+7+7+6+6+7+6+6+6</f>
        <v>58</v>
      </c>
      <c r="F4" s="24">
        <v>350</v>
      </c>
      <c r="G4" s="25">
        <f t="shared" si="0"/>
        <v>20300</v>
      </c>
    </row>
    <row r="5" s="11" customFormat="1" ht="35" customHeight="1" spans="1:7">
      <c r="A5" s="21">
        <v>3</v>
      </c>
      <c r="B5" s="22" t="s">
        <v>96</v>
      </c>
      <c r="C5" s="23" t="s">
        <v>93</v>
      </c>
      <c r="D5" s="23" t="s">
        <v>94</v>
      </c>
      <c r="E5" s="26">
        <f>6+6+5+6+5+5+5</f>
        <v>38</v>
      </c>
      <c r="F5" s="24">
        <v>350</v>
      </c>
      <c r="G5" s="25">
        <f t="shared" si="0"/>
        <v>13300</v>
      </c>
    </row>
    <row r="6" s="11" customFormat="1" ht="24" customHeight="1" spans="1:7">
      <c r="A6" s="21">
        <v>4</v>
      </c>
      <c r="B6" s="22" t="s">
        <v>97</v>
      </c>
      <c r="C6" s="23" t="s">
        <v>93</v>
      </c>
      <c r="D6" s="23" t="s">
        <v>94</v>
      </c>
      <c r="E6" s="26">
        <f>4+9+9</f>
        <v>22</v>
      </c>
      <c r="F6" s="24">
        <v>390</v>
      </c>
      <c r="G6" s="25">
        <f t="shared" si="0"/>
        <v>8580</v>
      </c>
    </row>
    <row r="7" s="11" customFormat="1" ht="24" customHeight="1" spans="1:7">
      <c r="A7" s="21">
        <v>5</v>
      </c>
      <c r="B7" s="27" t="s">
        <v>98</v>
      </c>
      <c r="C7" s="22" t="s">
        <v>99</v>
      </c>
      <c r="D7" s="23" t="s">
        <v>100</v>
      </c>
      <c r="E7" s="26">
        <f>2+2</f>
        <v>4</v>
      </c>
      <c r="F7" s="28">
        <v>1500</v>
      </c>
      <c r="G7" s="25">
        <f t="shared" si="0"/>
        <v>6000</v>
      </c>
    </row>
    <row r="8" s="11" customFormat="1" ht="24" customHeight="1" spans="1:7">
      <c r="A8" s="21">
        <v>6</v>
      </c>
      <c r="B8" s="22" t="s">
        <v>101</v>
      </c>
      <c r="C8" s="23" t="s">
        <v>102</v>
      </c>
      <c r="D8" s="23" t="s">
        <v>103</v>
      </c>
      <c r="E8" s="26">
        <f>5+4+5+6+2+1+2+2+1</f>
        <v>28</v>
      </c>
      <c r="F8" s="28">
        <v>300</v>
      </c>
      <c r="G8" s="25">
        <f t="shared" si="0"/>
        <v>8400</v>
      </c>
    </row>
    <row r="9" s="11" customFormat="1" ht="27" customHeight="1" spans="1:7">
      <c r="A9" s="21">
        <v>7</v>
      </c>
      <c r="B9" s="22" t="s">
        <v>104</v>
      </c>
      <c r="C9" s="23"/>
      <c r="D9" s="23" t="s">
        <v>105</v>
      </c>
      <c r="E9" s="26">
        <v>24</v>
      </c>
      <c r="F9" s="28">
        <v>100</v>
      </c>
      <c r="G9" s="25">
        <f t="shared" si="0"/>
        <v>2400</v>
      </c>
    </row>
    <row r="10" s="11" customFormat="1" ht="35" customHeight="1" spans="1:7">
      <c r="A10" s="21">
        <v>8</v>
      </c>
      <c r="B10" s="29" t="s">
        <v>106</v>
      </c>
      <c r="C10" s="23"/>
      <c r="D10" s="23" t="s">
        <v>84</v>
      </c>
      <c r="E10" s="26">
        <v>1</v>
      </c>
      <c r="F10" s="28">
        <v>1000</v>
      </c>
      <c r="G10" s="25">
        <f t="shared" si="0"/>
        <v>1000</v>
      </c>
    </row>
    <row r="11" s="11" customFormat="1" ht="26" customHeight="1" spans="1:7">
      <c r="A11" s="21">
        <v>9</v>
      </c>
      <c r="B11" s="22" t="s">
        <v>107</v>
      </c>
      <c r="C11" s="23"/>
      <c r="D11" s="23" t="s">
        <v>108</v>
      </c>
      <c r="E11" s="26">
        <f>1560*252+1200*282</f>
        <v>731520</v>
      </c>
      <c r="F11" s="28">
        <v>0.015</v>
      </c>
      <c r="G11" s="25">
        <f t="shared" ref="G11:G20" si="1">E11*F11</f>
        <v>10972.8</v>
      </c>
    </row>
    <row r="12" s="11" customFormat="1" ht="26" customHeight="1" spans="1:7">
      <c r="A12" s="21">
        <v>10</v>
      </c>
      <c r="B12" s="22" t="s">
        <v>109</v>
      </c>
      <c r="C12" s="23"/>
      <c r="D12" s="23" t="s">
        <v>108</v>
      </c>
      <c r="E12" s="26">
        <f>480*252+440*282</f>
        <v>245040</v>
      </c>
      <c r="F12" s="28">
        <v>0.015</v>
      </c>
      <c r="G12" s="25">
        <f t="shared" si="1"/>
        <v>3675.6</v>
      </c>
    </row>
    <row r="13" s="11" customFormat="1" ht="26" customHeight="1" spans="1:7">
      <c r="A13" s="21">
        <v>11</v>
      </c>
      <c r="B13" s="22" t="s">
        <v>110</v>
      </c>
      <c r="C13" s="23"/>
      <c r="D13" s="23" t="s">
        <v>108</v>
      </c>
      <c r="E13" s="26">
        <f>150*252</f>
        <v>37800</v>
      </c>
      <c r="F13" s="28">
        <v>0.015</v>
      </c>
      <c r="G13" s="25">
        <f t="shared" si="1"/>
        <v>567</v>
      </c>
    </row>
    <row r="14" s="11" customFormat="1" ht="26" customHeight="1" spans="1:7">
      <c r="A14" s="21">
        <v>12</v>
      </c>
      <c r="B14" s="22" t="s">
        <v>111</v>
      </c>
      <c r="C14" s="23"/>
      <c r="D14" s="23" t="s">
        <v>108</v>
      </c>
      <c r="E14" s="26">
        <f>120*252+70*282</f>
        <v>49980</v>
      </c>
      <c r="F14" s="28">
        <v>0.015</v>
      </c>
      <c r="G14" s="25">
        <f t="shared" si="1"/>
        <v>749.7</v>
      </c>
    </row>
    <row r="15" s="11" customFormat="1" ht="26" customHeight="1" spans="1:7">
      <c r="A15" s="21">
        <v>13</v>
      </c>
      <c r="B15" s="22" t="s">
        <v>112</v>
      </c>
      <c r="C15" s="23"/>
      <c r="D15" s="23" t="s">
        <v>108</v>
      </c>
      <c r="E15" s="26">
        <f>350*252+220*282</f>
        <v>150240</v>
      </c>
      <c r="F15" s="28">
        <v>0.015</v>
      </c>
      <c r="G15" s="25">
        <f t="shared" si="1"/>
        <v>2253.6</v>
      </c>
    </row>
    <row r="16" s="11" customFormat="1" ht="25" customHeight="1" spans="1:7">
      <c r="A16" s="21">
        <v>14</v>
      </c>
      <c r="B16" s="22" t="s">
        <v>113</v>
      </c>
      <c r="C16" s="23" t="s">
        <v>114</v>
      </c>
      <c r="D16" s="23" t="s">
        <v>115</v>
      </c>
      <c r="E16" s="26">
        <f>1200*252</f>
        <v>302400</v>
      </c>
      <c r="F16" s="28">
        <v>0.01</v>
      </c>
      <c r="G16" s="25">
        <f t="shared" si="1"/>
        <v>3024</v>
      </c>
    </row>
    <row r="17" s="11" customFormat="1" ht="25" customHeight="1" spans="1:7">
      <c r="A17" s="21">
        <v>15</v>
      </c>
      <c r="B17" s="22" t="s">
        <v>113</v>
      </c>
      <c r="C17" s="23" t="s">
        <v>116</v>
      </c>
      <c r="D17" s="23" t="s">
        <v>115</v>
      </c>
      <c r="E17" s="26">
        <f>450*252+260*282</f>
        <v>186720</v>
      </c>
      <c r="F17" s="28">
        <v>0.01</v>
      </c>
      <c r="G17" s="25">
        <f t="shared" si="1"/>
        <v>1867.2</v>
      </c>
    </row>
    <row r="18" s="11" customFormat="1" ht="25" customHeight="1" spans="1:7">
      <c r="A18" s="21">
        <v>16</v>
      </c>
      <c r="B18" s="22" t="s">
        <v>113</v>
      </c>
      <c r="C18" s="23" t="s">
        <v>117</v>
      </c>
      <c r="D18" s="23" t="s">
        <v>115</v>
      </c>
      <c r="E18" s="26">
        <f>50*282</f>
        <v>14100</v>
      </c>
      <c r="F18" s="28">
        <v>0.01</v>
      </c>
      <c r="G18" s="25">
        <f t="shared" si="1"/>
        <v>141</v>
      </c>
    </row>
    <row r="19" s="11" customFormat="1" ht="30" customHeight="1" spans="1:7">
      <c r="A19" s="21">
        <v>17</v>
      </c>
      <c r="B19" s="22" t="s">
        <v>118</v>
      </c>
      <c r="C19" s="23" t="s">
        <v>119</v>
      </c>
      <c r="D19" s="23" t="s">
        <v>120</v>
      </c>
      <c r="E19" s="26">
        <v>100</v>
      </c>
      <c r="F19" s="28">
        <v>50</v>
      </c>
      <c r="G19" s="25">
        <f t="shared" si="1"/>
        <v>5000</v>
      </c>
    </row>
    <row r="20" s="11" customFormat="1" ht="29" customHeight="1" spans="1:7">
      <c r="A20" s="21">
        <v>18</v>
      </c>
      <c r="B20" s="22" t="s">
        <v>121</v>
      </c>
      <c r="C20" s="23" t="s">
        <v>122</v>
      </c>
      <c r="D20" s="23" t="s">
        <v>123</v>
      </c>
      <c r="E20" s="26">
        <v>960</v>
      </c>
      <c r="F20" s="28">
        <v>1.5</v>
      </c>
      <c r="G20" s="25">
        <f t="shared" si="1"/>
        <v>1440</v>
      </c>
    </row>
    <row r="21" ht="22" customHeight="1" spans="1:7">
      <c r="A21" s="30">
        <v>19</v>
      </c>
      <c r="B21" s="31" t="s">
        <v>86</v>
      </c>
      <c r="C21" s="31"/>
      <c r="D21" s="32" t="s">
        <v>124</v>
      </c>
      <c r="E21" s="33"/>
      <c r="F21" s="33"/>
      <c r="G21" s="34">
        <f>SUM(G3:G20)</f>
        <v>105270.9</v>
      </c>
    </row>
    <row r="22" customFormat="1" ht="24" customHeight="1" spans="1:7">
      <c r="A22" s="23">
        <v>20</v>
      </c>
      <c r="B22" s="35" t="s">
        <v>125</v>
      </c>
      <c r="C22" s="36"/>
      <c r="D22" s="37" t="s">
        <v>124</v>
      </c>
      <c r="E22" s="38"/>
      <c r="F22" s="38"/>
      <c r="G22" s="25">
        <v>105000</v>
      </c>
    </row>
    <row r="23" s="13" customFormat="1" ht="32" customHeight="1" spans="1:7">
      <c r="A23" s="39"/>
      <c r="B23" s="40" t="s">
        <v>126</v>
      </c>
      <c r="C23" s="41"/>
      <c r="D23" s="42" t="s">
        <v>126</v>
      </c>
      <c r="E23" s="42"/>
      <c r="F23" s="40"/>
      <c r="G23" s="41"/>
    </row>
    <row r="24" s="13" customFormat="1" ht="32" customHeight="1" spans="1:7">
      <c r="A24" s="39"/>
      <c r="B24" s="40" t="s">
        <v>127</v>
      </c>
      <c r="C24" s="40"/>
      <c r="D24" s="42" t="s">
        <v>128</v>
      </c>
      <c r="E24" s="42"/>
      <c r="F24" s="40"/>
      <c r="G24" s="41"/>
    </row>
    <row r="25" s="13" customFormat="1" ht="32" customHeight="1" spans="1:7">
      <c r="A25" s="39"/>
      <c r="B25" s="40" t="s">
        <v>129</v>
      </c>
      <c r="C25" s="40"/>
      <c r="D25" s="42" t="s">
        <v>129</v>
      </c>
      <c r="E25" s="42"/>
      <c r="F25" s="40"/>
      <c r="G25" s="41"/>
    </row>
    <row r="26" ht="17.4" spans="1:7">
      <c r="A26" s="43"/>
      <c r="B26" s="43"/>
      <c r="C26" s="43"/>
      <c r="D26" s="43"/>
      <c r="E26" s="43"/>
      <c r="F26" s="43"/>
      <c r="G26" s="44"/>
    </row>
  </sheetData>
  <autoFilter ref="A2:G25">
    <extLst/>
  </autoFilter>
  <mergeCells count="6">
    <mergeCell ref="A1:G1"/>
    <mergeCell ref="B21:C21"/>
    <mergeCell ref="B22:C22"/>
    <mergeCell ref="D23:E23"/>
    <mergeCell ref="D24:E24"/>
    <mergeCell ref="D25:E25"/>
  </mergeCells>
  <printOptions horizontalCentered="1"/>
  <pageMargins left="0.0388888888888889" right="0.0388888888888889" top="0.118055555555556" bottom="0.196527777777778" header="0.511805555555556" footer="0.236111111111111"/>
  <pageSetup paperSize="9" scale="99" orientation="portrait" horizont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J10" sqref="J10"/>
    </sheetView>
  </sheetViews>
  <sheetFormatPr defaultColWidth="8.8" defaultRowHeight="15.6" outlineLevelCol="6"/>
  <cols>
    <col min="1" max="1" width="7.9" style="1" customWidth="1"/>
    <col min="2" max="2" width="28.3" style="1" customWidth="1"/>
    <col min="3" max="3" width="10.1" style="1" customWidth="1"/>
    <col min="4" max="4" width="13.7" style="1" customWidth="1"/>
    <col min="5" max="5" width="21.6" style="1" customWidth="1"/>
    <col min="6" max="6" width="17.4" style="1" customWidth="1"/>
    <col min="7" max="7" width="20.6" customWidth="1"/>
  </cols>
  <sheetData>
    <row r="1" ht="34" customHeight="1" spans="1:7">
      <c r="A1" s="2" t="s">
        <v>130</v>
      </c>
      <c r="B1" s="2"/>
      <c r="C1" s="2"/>
      <c r="D1" s="2"/>
      <c r="E1" s="2"/>
      <c r="F1" s="2"/>
      <c r="G1" s="2"/>
    </row>
    <row r="2" ht="31" customHeight="1" spans="1:7">
      <c r="A2" s="3" t="s">
        <v>1</v>
      </c>
      <c r="B2" s="3" t="s">
        <v>45</v>
      </c>
      <c r="C2" s="3" t="s">
        <v>81</v>
      </c>
      <c r="D2" s="3" t="s">
        <v>89</v>
      </c>
      <c r="E2" s="3" t="s">
        <v>131</v>
      </c>
      <c r="F2" s="3" t="s">
        <v>82</v>
      </c>
      <c r="G2" s="4" t="s">
        <v>6</v>
      </c>
    </row>
    <row r="3" ht="31" customHeight="1" spans="1:7">
      <c r="A3" s="3">
        <v>1</v>
      </c>
      <c r="B3" s="3" t="s">
        <v>132</v>
      </c>
      <c r="C3" s="3" t="s">
        <v>84</v>
      </c>
      <c r="D3" s="3">
        <v>1</v>
      </c>
      <c r="E3" s="3">
        <v>350000</v>
      </c>
      <c r="F3" s="3">
        <v>350000</v>
      </c>
      <c r="G3" s="5" t="s">
        <v>133</v>
      </c>
    </row>
    <row r="4" ht="31" customHeight="1" spans="1:7">
      <c r="A4" s="3">
        <v>2</v>
      </c>
      <c r="B4" s="3" t="s">
        <v>134</v>
      </c>
      <c r="C4" s="3" t="s">
        <v>84</v>
      </c>
      <c r="D4" s="3">
        <v>1</v>
      </c>
      <c r="E4" s="3"/>
      <c r="F4" s="3">
        <f>F5+F10+F11+F12</f>
        <v>25297.62</v>
      </c>
      <c r="G4" s="5"/>
    </row>
    <row r="5" ht="36" customHeight="1" spans="1:7">
      <c r="A5" s="3">
        <v>2.1</v>
      </c>
      <c r="B5" s="3" t="s">
        <v>135</v>
      </c>
      <c r="C5" s="3" t="s">
        <v>84</v>
      </c>
      <c r="D5" s="3">
        <v>1</v>
      </c>
      <c r="E5" s="3"/>
      <c r="F5" s="3">
        <f>F6+F7+F8+F9</f>
        <v>17550.72</v>
      </c>
      <c r="G5" s="5"/>
    </row>
    <row r="6" ht="24" customHeight="1" spans="1:7">
      <c r="A6" s="3"/>
      <c r="B6" s="3" t="s">
        <v>136</v>
      </c>
      <c r="C6" s="3" t="s">
        <v>123</v>
      </c>
      <c r="D6" s="3">
        <v>70</v>
      </c>
      <c r="E6" s="3">
        <v>80</v>
      </c>
      <c r="F6" s="3">
        <f t="shared" ref="F6:F12" si="0">D6*E6</f>
        <v>5600</v>
      </c>
      <c r="G6" s="6" t="s">
        <v>137</v>
      </c>
    </row>
    <row r="7" ht="24" customHeight="1" spans="1:7">
      <c r="A7" s="3"/>
      <c r="B7" s="3" t="s">
        <v>138</v>
      </c>
      <c r="C7" s="3" t="s">
        <v>123</v>
      </c>
      <c r="D7" s="3">
        <v>65</v>
      </c>
      <c r="E7" s="3">
        <v>80</v>
      </c>
      <c r="F7" s="3">
        <f t="shared" si="0"/>
        <v>5200</v>
      </c>
      <c r="G7" s="7"/>
    </row>
    <row r="8" ht="24" customHeight="1" spans="1:7">
      <c r="A8" s="3"/>
      <c r="B8" s="3" t="s">
        <v>139</v>
      </c>
      <c r="C8" s="3" t="s">
        <v>123</v>
      </c>
      <c r="D8" s="3">
        <v>80</v>
      </c>
      <c r="E8" s="3">
        <v>80</v>
      </c>
      <c r="F8" s="3">
        <f t="shared" si="0"/>
        <v>6400</v>
      </c>
      <c r="G8" s="7"/>
    </row>
    <row r="9" ht="24" customHeight="1" spans="1:7">
      <c r="A9" s="3"/>
      <c r="B9" s="3" t="s">
        <v>140</v>
      </c>
      <c r="C9" s="3" t="s">
        <v>123</v>
      </c>
      <c r="D9" s="8">
        <f>0.32*(8+1.3*2+0.6+1.1+1.4)</f>
        <v>4.384</v>
      </c>
      <c r="E9" s="3">
        <v>80</v>
      </c>
      <c r="F9" s="3">
        <f t="shared" si="0"/>
        <v>350.72</v>
      </c>
      <c r="G9" s="7"/>
    </row>
    <row r="10" ht="28" customHeight="1" spans="1:7">
      <c r="A10" s="3">
        <v>2.2</v>
      </c>
      <c r="B10" s="3" t="s">
        <v>141</v>
      </c>
      <c r="C10" s="3" t="s">
        <v>108</v>
      </c>
      <c r="D10" s="3">
        <v>45.3</v>
      </c>
      <c r="E10" s="3">
        <v>113</v>
      </c>
      <c r="F10" s="3">
        <f t="shared" si="0"/>
        <v>5118.9</v>
      </c>
      <c r="G10" s="7"/>
    </row>
    <row r="11" ht="28" customHeight="1" spans="1:7">
      <c r="A11" s="3">
        <v>2.3</v>
      </c>
      <c r="B11" s="3" t="s">
        <v>142</v>
      </c>
      <c r="C11" s="3" t="s">
        <v>123</v>
      </c>
      <c r="D11" s="3">
        <v>65.7</v>
      </c>
      <c r="E11" s="3">
        <v>190</v>
      </c>
      <c r="F11" s="3">
        <f t="shared" si="0"/>
        <v>12483</v>
      </c>
      <c r="G11" s="9"/>
    </row>
    <row r="12" ht="28" customHeight="1" spans="1:7">
      <c r="A12" s="3">
        <v>2.4</v>
      </c>
      <c r="B12" s="3" t="s">
        <v>143</v>
      </c>
      <c r="C12" s="3" t="s">
        <v>123</v>
      </c>
      <c r="D12" s="3">
        <v>65.7</v>
      </c>
      <c r="E12" s="3">
        <v>-150</v>
      </c>
      <c r="F12" s="3">
        <f t="shared" si="0"/>
        <v>-9855</v>
      </c>
      <c r="G12" s="5" t="s">
        <v>144</v>
      </c>
    </row>
    <row r="13" ht="28" customHeight="1" spans="1:7">
      <c r="A13" s="3">
        <v>3</v>
      </c>
      <c r="B13" s="3" t="s">
        <v>86</v>
      </c>
      <c r="C13" s="3" t="s">
        <v>124</v>
      </c>
      <c r="D13" s="3"/>
      <c r="E13" s="3"/>
      <c r="F13" s="3">
        <f>F3+F4</f>
        <v>375297.62</v>
      </c>
      <c r="G13" s="5"/>
    </row>
    <row r="14" ht="28" customHeight="1" spans="1:7">
      <c r="A14" s="3">
        <v>4</v>
      </c>
      <c r="B14" s="3" t="s">
        <v>125</v>
      </c>
      <c r="C14" s="3" t="s">
        <v>124</v>
      </c>
      <c r="D14" s="10"/>
      <c r="E14" s="10"/>
      <c r="F14" s="3">
        <v>375000</v>
      </c>
      <c r="G14" s="5"/>
    </row>
  </sheetData>
  <mergeCells count="2">
    <mergeCell ref="A1:G1"/>
    <mergeCell ref="G6:G11"/>
  </mergeCell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2资料存档目录</vt:lpstr>
      <vt:lpstr>3工程结算汇总表</vt:lpstr>
      <vt:lpstr>汇总表</vt:lpstr>
      <vt:lpstr>4拆除改造费用</vt:lpstr>
      <vt:lpstr>恢复改造费用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格格</cp:lastModifiedBy>
  <dcterms:created xsi:type="dcterms:W3CDTF">2013-11-22T07:50:00Z</dcterms:created>
  <cp:lastPrinted>2020-04-29T03:21:00Z</cp:lastPrinted>
  <dcterms:modified xsi:type="dcterms:W3CDTF">2022-02-18T08:04:58Z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7DAFF9D3006D468E9F7E1A2ED25066EB</vt:lpwstr>
  </property>
  <property fmtid="{D5CDD505-2E9C-101B-9397-08002B2CF9AE}" pid="4" name="KSOReadingLayout">
    <vt:bool>true</vt:bool>
  </property>
</Properties>
</file>