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设计变更-044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<sst xmlns="http://schemas.openxmlformats.org/spreadsheetml/2006/main" count="72" uniqueCount="37">
  <si>
    <t>55#楼阳台墙改窗（阳台窗增大）</t>
  </si>
  <si>
    <t>序号</t>
  </si>
  <si>
    <t>内容</t>
  </si>
  <si>
    <t>单位</t>
  </si>
  <si>
    <t>原设计型号</t>
  </si>
  <si>
    <t>原工程量</t>
  </si>
  <si>
    <t>变更后型号</t>
  </si>
  <si>
    <t>变更后工程量</t>
  </si>
  <si>
    <t>变更工程量</t>
  </si>
  <si>
    <t>单价</t>
  </si>
  <si>
    <t>合价</t>
  </si>
  <si>
    <t>备注</t>
  </si>
  <si>
    <t>窗户</t>
  </si>
  <si>
    <t>㎡</t>
  </si>
  <si>
    <t>C2217</t>
  </si>
  <si>
    <t>C3417</t>
  </si>
  <si>
    <t>C3517</t>
  </si>
  <si>
    <t>护窗栏杆</t>
  </si>
  <si>
    <t>m</t>
  </si>
  <si>
    <t>500高</t>
  </si>
  <si>
    <t>/</t>
  </si>
  <si>
    <t>900高</t>
  </si>
  <si>
    <t>已施工砌体拆除</t>
  </si>
  <si>
    <t>200厚</t>
  </si>
  <si>
    <t>减少砌体、内墙粉刷、外墙保温</t>
  </si>
  <si>
    <t>项</t>
  </si>
  <si>
    <t>200厚砌体、内墙粉刷混合砂浆15厚、岩棉外保温80厚</t>
  </si>
  <si>
    <t>详见预算书</t>
  </si>
  <si>
    <t>外墙涂料</t>
  </si>
  <si>
    <t>岩彩漆</t>
  </si>
  <si>
    <t>合计（元）</t>
  </si>
  <si>
    <t>砌体</t>
  </si>
  <si>
    <t>m³</t>
  </si>
  <si>
    <t>内墙粉刷</t>
  </si>
  <si>
    <t>混合砂浆15厚</t>
  </si>
  <si>
    <t>外墙保温</t>
  </si>
  <si>
    <t>岩棉保温80厚及网格布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</si>
</sst>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6" fillId="19" borderId="4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A1" sqref="A1:K1"/>
    </sheetView>
  </sheetViews>
  <sheetFormatPr defaultColWidth="9" defaultRowHeight="13.5"/>
  <cols>
    <col min="1" max="1" width="5.5" style="1" customWidth="1"/>
    <col min="2" max="2" width="13.875" style="1" customWidth="1"/>
    <col min="3" max="3" width="6.375" style="1" customWidth="1"/>
    <col min="4" max="4" width="10.875" style="1" customWidth="1"/>
    <col min="5" max="5" width="9.875" style="1" customWidth="1"/>
    <col min="6" max="6" width="9.5" style="1" customWidth="1"/>
    <col min="7" max="7" width="12.375" style="1" customWidth="1"/>
    <col min="8" max="8" width="11.25" style="1" customWidth="1"/>
    <col min="9" max="9" width="10.625" style="1" customWidth="1"/>
    <col min="10" max="11" width="11.25" style="1" customWidth="1"/>
  </cols>
  <sheetData>
    <row r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9" t="s">
        <v>11</v>
      </c>
    </row>
    <row r="3" ht="30" customHeight="1" spans="1:11">
      <c r="A3" s="4">
        <v>1</v>
      </c>
      <c r="B3" s="4" t="s">
        <v>12</v>
      </c>
      <c r="C3" s="4" t="s">
        <v>13</v>
      </c>
      <c r="D3" s="4" t="s">
        <v>14</v>
      </c>
      <c r="E3" s="4">
        <f>2.2*1.7*288</f>
        <v>1077.12</v>
      </c>
      <c r="F3" s="4" t="s">
        <v>15</v>
      </c>
      <c r="G3" s="4">
        <f>3.4*1.7*(288-2*37)</f>
        <v>1236.92</v>
      </c>
      <c r="H3" s="5">
        <f>G3+G4-E3</f>
        <v>600.1</v>
      </c>
      <c r="I3" s="7">
        <v>550</v>
      </c>
      <c r="J3" s="4">
        <f>H3*I3</f>
        <v>330055</v>
      </c>
      <c r="K3" s="9"/>
    </row>
    <row r="4" ht="30" customHeight="1" spans="1:11">
      <c r="A4" s="4"/>
      <c r="B4" s="4"/>
      <c r="C4" s="4"/>
      <c r="D4" s="4"/>
      <c r="E4" s="4"/>
      <c r="F4" s="4" t="s">
        <v>16</v>
      </c>
      <c r="G4" s="4">
        <f>3.5*1.7*2*37</f>
        <v>440.3</v>
      </c>
      <c r="H4" s="5"/>
      <c r="I4" s="7"/>
      <c r="J4" s="4"/>
      <c r="K4" s="9"/>
    </row>
    <row r="5" ht="39" customHeight="1" spans="1:11">
      <c r="A5" s="4">
        <v>2</v>
      </c>
      <c r="B5" s="4" t="s">
        <v>17</v>
      </c>
      <c r="C5" s="4" t="s">
        <v>18</v>
      </c>
      <c r="D5" s="4" t="s">
        <v>19</v>
      </c>
      <c r="E5" s="4">
        <f>2.2*288+0.9*288</f>
        <v>892.8</v>
      </c>
      <c r="F5" s="4" t="s">
        <v>20</v>
      </c>
      <c r="G5" s="4"/>
      <c r="H5" s="4">
        <f>-E5</f>
        <v>-892.8</v>
      </c>
      <c r="I5" s="8">
        <v>120</v>
      </c>
      <c r="J5" s="4">
        <f>H5*I5</f>
        <v>-107136</v>
      </c>
      <c r="K5" s="9"/>
    </row>
    <row r="6" ht="39" customHeight="1" spans="1:11">
      <c r="A6" s="4"/>
      <c r="B6" s="4"/>
      <c r="C6" s="4"/>
      <c r="D6" s="4" t="s">
        <v>20</v>
      </c>
      <c r="E6" s="4"/>
      <c r="F6" s="4" t="s">
        <v>21</v>
      </c>
      <c r="G6" s="4">
        <f>3.85*(288-2*37)+3.95*2*37+1.3*288</f>
        <v>1490.6</v>
      </c>
      <c r="H6" s="4">
        <f>G6</f>
        <v>1490.6</v>
      </c>
      <c r="I6" s="8">
        <v>175</v>
      </c>
      <c r="J6" s="4">
        <f>H6*I6</f>
        <v>260855</v>
      </c>
      <c r="K6" s="9"/>
    </row>
    <row r="7" ht="44" customHeight="1" spans="1:11">
      <c r="A7" s="4">
        <v>3</v>
      </c>
      <c r="B7" s="6" t="s">
        <v>22</v>
      </c>
      <c r="C7" s="6" t="s">
        <v>13</v>
      </c>
      <c r="D7" s="4" t="s">
        <v>23</v>
      </c>
      <c r="E7" s="4"/>
      <c r="F7" s="4"/>
      <c r="G7" s="4"/>
      <c r="H7" s="4">
        <f>1.2*1.7*28+1.3*1.7*2</f>
        <v>61.54</v>
      </c>
      <c r="I7" s="10">
        <v>80</v>
      </c>
      <c r="J7" s="11">
        <f>H7*I7</f>
        <v>4923.2</v>
      </c>
      <c r="K7" s="9"/>
    </row>
    <row r="8" ht="44" customHeight="1" spans="1:11">
      <c r="A8" s="4">
        <v>4</v>
      </c>
      <c r="B8" s="6" t="s">
        <v>24</v>
      </c>
      <c r="C8" s="4" t="s">
        <v>25</v>
      </c>
      <c r="D8" s="6" t="s">
        <v>26</v>
      </c>
      <c r="E8" s="6"/>
      <c r="F8" s="6"/>
      <c r="G8" s="6"/>
      <c r="H8" s="4">
        <v>-1</v>
      </c>
      <c r="I8" s="10">
        <v>186703.73</v>
      </c>
      <c r="J8" s="4">
        <f>H8*I8</f>
        <v>-186703.73</v>
      </c>
      <c r="K8" s="9" t="s">
        <v>27</v>
      </c>
    </row>
    <row r="9" ht="44" customHeight="1" spans="1:11">
      <c r="A9" s="4">
        <v>5</v>
      </c>
      <c r="B9" s="4" t="s">
        <v>28</v>
      </c>
      <c r="C9" s="4" t="s">
        <v>13</v>
      </c>
      <c r="D9" s="4" t="s">
        <v>29</v>
      </c>
      <c r="E9" s="4"/>
      <c r="F9" s="4"/>
      <c r="G9" s="4"/>
      <c r="H9" s="4">
        <f>-H3</f>
        <v>-600.1</v>
      </c>
      <c r="I9" s="8">
        <v>70</v>
      </c>
      <c r="J9" s="12">
        <f>H9*I9</f>
        <v>-42007</v>
      </c>
      <c r="K9" s="9"/>
    </row>
    <row r="10" ht="60" customHeight="1" spans="1:11">
      <c r="A10" s="4" t="s">
        <v>30</v>
      </c>
      <c r="B10" s="4"/>
      <c r="C10" s="4"/>
      <c r="D10" s="4"/>
      <c r="E10" s="4"/>
      <c r="F10" s="4"/>
      <c r="G10" s="4"/>
      <c r="H10" s="4"/>
      <c r="I10" s="5">
        <f>SUM(J3:J9)</f>
        <v>259986.47</v>
      </c>
      <c r="J10" s="5"/>
      <c r="K10" s="13"/>
    </row>
  </sheetData>
  <mergeCells count="20">
    <mergeCell ref="A1:K1"/>
    <mergeCell ref="F5:G5"/>
    <mergeCell ref="D6:E6"/>
    <mergeCell ref="D7:G7"/>
    <mergeCell ref="D8:G8"/>
    <mergeCell ref="D9:G9"/>
    <mergeCell ref="A10:H10"/>
    <mergeCell ref="I10:J10"/>
    <mergeCell ref="A3:A4"/>
    <mergeCell ref="A5:A6"/>
    <mergeCell ref="B3:B4"/>
    <mergeCell ref="B5:B6"/>
    <mergeCell ref="C3:C4"/>
    <mergeCell ref="C5:C6"/>
    <mergeCell ref="D3:D4"/>
    <mergeCell ref="E3:E4"/>
    <mergeCell ref="H3:H4"/>
    <mergeCell ref="I3:I4"/>
    <mergeCell ref="J3:J4"/>
    <mergeCell ref="K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1" sqref="K11"/>
    </sheetView>
  </sheetViews>
  <sheetFormatPr defaultColWidth="9" defaultRowHeight="13.5"/>
  <cols>
    <col min="1" max="1" width="5.5" style="1" customWidth="1"/>
    <col min="2" max="2" width="10.875" style="1" customWidth="1"/>
    <col min="3" max="3" width="6.75" style="1" customWidth="1"/>
    <col min="4" max="4" width="12.25" style="1" customWidth="1"/>
    <col min="5" max="5" width="9.875" style="1" customWidth="1"/>
    <col min="6" max="6" width="12.625" style="1" customWidth="1"/>
    <col min="7" max="7" width="13.125" style="1" customWidth="1"/>
    <col min="8" max="10" width="11.25" style="1" customWidth="1"/>
    <col min="11" max="11" width="10.375" style="2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1" spans="1:11">
      <c r="A3" s="4">
        <v>1</v>
      </c>
      <c r="B3" s="4" t="s">
        <v>12</v>
      </c>
      <c r="C3" s="4" t="s">
        <v>13</v>
      </c>
      <c r="D3" s="4" t="s">
        <v>14</v>
      </c>
      <c r="E3" s="4">
        <f>2.2*1.7*288</f>
        <v>1077.12</v>
      </c>
      <c r="F3" s="4" t="s">
        <v>15</v>
      </c>
      <c r="G3" s="4">
        <f>3.4*1.7*(288-2*37)</f>
        <v>1236.92</v>
      </c>
      <c r="H3" s="5">
        <f>G3+G4-E3</f>
        <v>600.1</v>
      </c>
      <c r="I3" s="7">
        <v>650</v>
      </c>
      <c r="J3" s="4">
        <f t="shared" ref="J3:J11" si="0">H3*I3</f>
        <v>390065</v>
      </c>
      <c r="K3" s="2">
        <f>'设计变更-044'!J3-J3</f>
        <v>-60010.0000000002</v>
      </c>
    </row>
    <row r="4" ht="30" customHeight="1" spans="1:10">
      <c r="A4" s="4"/>
      <c r="B4" s="4"/>
      <c r="C4" s="4"/>
      <c r="D4" s="4"/>
      <c r="E4" s="4"/>
      <c r="F4" s="4" t="s">
        <v>16</v>
      </c>
      <c r="G4" s="4">
        <f>3.5*1.7*2*37</f>
        <v>440.3</v>
      </c>
      <c r="H4" s="5"/>
      <c r="I4" s="7"/>
      <c r="J4" s="4"/>
    </row>
    <row r="5" ht="39" customHeight="1" spans="1:11">
      <c r="A5" s="4">
        <v>2</v>
      </c>
      <c r="B5" s="4" t="s">
        <v>17</v>
      </c>
      <c r="C5" s="4" t="s">
        <v>18</v>
      </c>
      <c r="D5" s="4" t="s">
        <v>19</v>
      </c>
      <c r="E5" s="4">
        <f>2.2*288+0.9*288</f>
        <v>892.8</v>
      </c>
      <c r="F5" s="4" t="s">
        <v>20</v>
      </c>
      <c r="G5" s="4"/>
      <c r="H5" s="4">
        <f>-E5</f>
        <v>-892.8</v>
      </c>
      <c r="I5" s="8">
        <v>120</v>
      </c>
      <c r="J5" s="4">
        <f t="shared" si="0"/>
        <v>-107136</v>
      </c>
      <c r="K5" s="2">
        <f>'设计变更-044'!J5-J5</f>
        <v>0</v>
      </c>
    </row>
    <row r="6" ht="39" customHeight="1" spans="1:11">
      <c r="A6" s="4"/>
      <c r="B6" s="4"/>
      <c r="C6" s="4"/>
      <c r="D6" s="4" t="s">
        <v>20</v>
      </c>
      <c r="E6" s="4"/>
      <c r="F6" s="4" t="s">
        <v>21</v>
      </c>
      <c r="G6" s="4">
        <f>3.85*(288-2*37)+3.95*2*37+1.3*288</f>
        <v>1490.6</v>
      </c>
      <c r="H6" s="4">
        <f>G6</f>
        <v>1490.6</v>
      </c>
      <c r="I6" s="8">
        <v>175</v>
      </c>
      <c r="J6" s="4">
        <f t="shared" si="0"/>
        <v>260855</v>
      </c>
      <c r="K6" s="2">
        <f>'设计变更-044'!J6-J6</f>
        <v>0</v>
      </c>
    </row>
    <row r="7" ht="44" customHeight="1" spans="1:11">
      <c r="A7" s="4">
        <v>3</v>
      </c>
      <c r="B7" s="6" t="s">
        <v>22</v>
      </c>
      <c r="C7" s="6" t="s">
        <v>13</v>
      </c>
      <c r="D7" s="4" t="s">
        <v>23</v>
      </c>
      <c r="E7" s="4"/>
      <c r="F7" s="4"/>
      <c r="G7" s="4"/>
      <c r="H7" s="4">
        <f>1.2*1.7*28+1.3*1.7*2</f>
        <v>61.54</v>
      </c>
      <c r="I7" s="8">
        <v>80</v>
      </c>
      <c r="J7" s="4">
        <f t="shared" si="0"/>
        <v>4923.2</v>
      </c>
      <c r="K7" s="2">
        <f>'设计变更-044'!J7-J7</f>
        <v>0</v>
      </c>
    </row>
    <row r="8" ht="44" customHeight="1" spans="1:11">
      <c r="A8" s="4">
        <v>4</v>
      </c>
      <c r="B8" s="4" t="s">
        <v>31</v>
      </c>
      <c r="C8" s="4" t="s">
        <v>32</v>
      </c>
      <c r="D8" s="4" t="s">
        <v>23</v>
      </c>
      <c r="E8" s="4"/>
      <c r="F8" s="4"/>
      <c r="G8" s="4"/>
      <c r="H8" s="4">
        <f>-H3*0.2</f>
        <v>-120.02</v>
      </c>
      <c r="I8" s="4">
        <v>500</v>
      </c>
      <c r="J8" s="4">
        <f t="shared" si="0"/>
        <v>-60010</v>
      </c>
      <c r="K8" s="2">
        <f>'设计变更-044'!J8-(J8+J9+J10)</f>
        <v>-672.73000000001</v>
      </c>
    </row>
    <row r="9" ht="44" customHeight="1" spans="1:10">
      <c r="A9" s="4">
        <v>5</v>
      </c>
      <c r="B9" s="4" t="s">
        <v>33</v>
      </c>
      <c r="C9" s="4" t="s">
        <v>13</v>
      </c>
      <c r="D9" s="4" t="s">
        <v>34</v>
      </c>
      <c r="E9" s="4"/>
      <c r="F9" s="4"/>
      <c r="G9" s="4"/>
      <c r="H9" s="4">
        <f>-H3</f>
        <v>-600.1</v>
      </c>
      <c r="I9" s="4">
        <v>25</v>
      </c>
      <c r="J9" s="4">
        <f t="shared" si="0"/>
        <v>-15002.5</v>
      </c>
    </row>
    <row r="10" ht="44" customHeight="1" spans="1:10">
      <c r="A10" s="4">
        <v>6</v>
      </c>
      <c r="B10" s="4" t="s">
        <v>35</v>
      </c>
      <c r="C10" s="4" t="s">
        <v>13</v>
      </c>
      <c r="D10" s="4" t="s">
        <v>36</v>
      </c>
      <c r="E10" s="4"/>
      <c r="F10" s="4"/>
      <c r="G10" s="4"/>
      <c r="H10" s="4">
        <f>-H3</f>
        <v>-600.1</v>
      </c>
      <c r="I10" s="4">
        <v>185</v>
      </c>
      <c r="J10" s="4">
        <f t="shared" si="0"/>
        <v>-111018.5</v>
      </c>
    </row>
    <row r="11" ht="44" customHeight="1" spans="1:11">
      <c r="A11" s="4">
        <v>7</v>
      </c>
      <c r="B11" s="4" t="s">
        <v>28</v>
      </c>
      <c r="C11" s="4" t="s">
        <v>13</v>
      </c>
      <c r="D11" s="4" t="s">
        <v>29</v>
      </c>
      <c r="E11" s="4"/>
      <c r="F11" s="4"/>
      <c r="G11" s="4"/>
      <c r="H11" s="4">
        <f>-H3</f>
        <v>-600.1</v>
      </c>
      <c r="I11" s="8">
        <v>70</v>
      </c>
      <c r="J11" s="4">
        <f t="shared" si="0"/>
        <v>-42007</v>
      </c>
      <c r="K11" s="2">
        <f>J11-'设计变更-044'!J9</f>
        <v>0</v>
      </c>
    </row>
    <row r="12" ht="60" customHeight="1" spans="1:10">
      <c r="A12" s="4" t="s">
        <v>30</v>
      </c>
      <c r="B12" s="4"/>
      <c r="C12" s="4"/>
      <c r="D12" s="4"/>
      <c r="E12" s="4"/>
      <c r="F12" s="4"/>
      <c r="G12" s="4"/>
      <c r="H12" s="4"/>
      <c r="I12" s="5">
        <f>SUM(J3:J11)</f>
        <v>320669.2</v>
      </c>
      <c r="J12" s="5"/>
    </row>
  </sheetData>
  <mergeCells count="23">
    <mergeCell ref="A1:J1"/>
    <mergeCell ref="F5:G5"/>
    <mergeCell ref="D6:E6"/>
    <mergeCell ref="D7:G7"/>
    <mergeCell ref="D8:G8"/>
    <mergeCell ref="D9:G9"/>
    <mergeCell ref="D10:G10"/>
    <mergeCell ref="D11:G11"/>
    <mergeCell ref="A12:H12"/>
    <mergeCell ref="I12:J12"/>
    <mergeCell ref="A3:A4"/>
    <mergeCell ref="A5:A6"/>
    <mergeCell ref="B3:B4"/>
    <mergeCell ref="B5:B6"/>
    <mergeCell ref="C3:C4"/>
    <mergeCell ref="C5:C6"/>
    <mergeCell ref="D3:D4"/>
    <mergeCell ref="E3:E4"/>
    <mergeCell ref="H3:H4"/>
    <mergeCell ref="I3:I4"/>
    <mergeCell ref="J3:J4"/>
    <mergeCell ref="K3:K4"/>
    <mergeCell ref="K8:K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设计变更-044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张菲</cp:lastModifiedBy>
  <dcterms:created xsi:type="dcterms:W3CDTF">2022-02-26T06:00:00Z</dcterms:created>
  <dcterms:modified xsi:type="dcterms:W3CDTF">2022-03-03T08:23:37Z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74722084E57F4C0FA18124294BD46A88</vt:lpwstr>
  </property>
  <property fmtid="{D5CDD505-2E9C-101B-9397-08002B2CF9AE}" pid="3" name="KSOProductBuildVer">
    <vt:lpwstr>2052-11.1.0.10667</vt:lpwstr>
  </property>
</Properties>
</file>