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899"/>
  </bookViews>
  <sheets>
    <sheet name="土建" sheetId="18" r:id="rId1"/>
  </sheets>
  <calcPr calcId="144525"/>
</workbook>
</file>

<file path=xl/sharedStrings.xml><?xml version="1.0" encoding="utf-8"?>
<sst xmlns="http://schemas.openxmlformats.org/spreadsheetml/2006/main" count="185" uniqueCount="82">
  <si>
    <t>宜阳山水文苑项目硬质景观清单及计价表（B006变更）</t>
  </si>
  <si>
    <t>序号</t>
  </si>
  <si>
    <t>项目名称</t>
  </si>
  <si>
    <t>项目特征描述</t>
  </si>
  <si>
    <t>计量
单位</t>
  </si>
  <si>
    <t>工程量</t>
  </si>
  <si>
    <t>金额（元）</t>
  </si>
  <si>
    <t>综合单价（元）</t>
  </si>
  <si>
    <t>合价</t>
  </si>
  <si>
    <t>备注</t>
  </si>
  <si>
    <t>价格来源</t>
  </si>
  <si>
    <t>其中：主材</t>
  </si>
  <si>
    <t>主园路及部分消防扑救面PC砖面层调整为沥青路面</t>
  </si>
  <si>
    <t>压膜地坪</t>
  </si>
  <si>
    <t>1.2~4厚压膜地坪
2.其它说明：其它满足规范和设计图纸要求</t>
  </si>
  <si>
    <t>m2</t>
  </si>
  <si>
    <r>
      <rPr>
        <sz val="9"/>
        <rFont val="Arial"/>
        <charset val="134"/>
      </rPr>
      <t>B-005</t>
    </r>
    <r>
      <rPr>
        <sz val="9"/>
        <rFont val="宋体"/>
        <charset val="134"/>
      </rPr>
      <t>变更中价格</t>
    </r>
  </si>
  <si>
    <t>地面铺装</t>
  </si>
  <si>
    <t>1.15厚仿芝麻灰荔枝面PC砖
2.30厚1:3水泥砂浆粘接层
3.其他说明：其它满足规范和设计图纸要求</t>
  </si>
  <si>
    <t>合同清单</t>
  </si>
  <si>
    <t>黑色沥青道路</t>
  </si>
  <si>
    <t>1.50mm厚黑色细粒式沥青
2.含乳化沥青透层、PC砖成品保护
3.其他说明：其它满足规范和设计图纸要求</t>
  </si>
  <si>
    <t>约谈价格</t>
  </si>
  <si>
    <t>红色沥青道路</t>
  </si>
  <si>
    <t>热熔划线漆</t>
  </si>
  <si>
    <t>1.15cm宽热熔划线漆(多色)
2.含清理基层、成品保护等
3.其他说明：其它满足规范和设计图纸要求</t>
  </si>
  <si>
    <t>m</t>
  </si>
  <si>
    <t>新增跑道系统及地面标识总平面图</t>
  </si>
  <si>
    <t>起点标识</t>
  </si>
  <si>
    <t>1.丙烯酸划线漆涂料
2.其它满足规范和设计图纸要求</t>
  </si>
  <si>
    <t>个</t>
  </si>
  <si>
    <t>终点标识</t>
  </si>
  <si>
    <t>弯道标识一</t>
  </si>
  <si>
    <t>弯道标识二</t>
  </si>
  <si>
    <t>危险提示标识一</t>
  </si>
  <si>
    <t>危险提示标识二</t>
  </si>
  <si>
    <t>危险提示标识三</t>
  </si>
  <si>
    <t>地面标识一</t>
  </si>
  <si>
    <t>地面标识二</t>
  </si>
  <si>
    <t>箭头标识小</t>
  </si>
  <si>
    <t>箭头标识大</t>
  </si>
  <si>
    <t>雪花标识D=1100</t>
  </si>
  <si>
    <t>雪花标识D=1400</t>
  </si>
  <si>
    <t>雪花标识D=1650</t>
  </si>
  <si>
    <t>雪花标识D=2500</t>
  </si>
  <si>
    <t>里程标识</t>
  </si>
  <si>
    <t>英文字幕标识</t>
  </si>
  <si>
    <t>圆圈图案D=2000</t>
  </si>
  <si>
    <t>圆圈图案D=3100</t>
  </si>
  <si>
    <t>圆圈图案D=3300</t>
  </si>
  <si>
    <t>圆圈图案D=4600</t>
  </si>
  <si>
    <t>部分宅间区域画线及地面标识</t>
  </si>
  <si>
    <t>10#北侧</t>
  </si>
  <si>
    <t>素土夯实</t>
  </si>
  <si>
    <t>1.素土夯实，夯实度≥93%
2.其它满足规范和设计图纸要求</t>
  </si>
  <si>
    <t>碎石垫层</t>
  </si>
  <si>
    <t>1.80厚级配碎石垫层
2.其它说明：其它满足规范和设计图纸要求</t>
  </si>
  <si>
    <t>m3</t>
  </si>
  <si>
    <t>砼垫层</t>
  </si>
  <si>
    <t>1.混凝土强度等级:100厚C20混凝土
2.混凝土拌合料要求：符合规范要求
3.模板安拆费用计入综合单价，支模方式综合考虑
4.其它满足规范和设计图纸要求</t>
  </si>
  <si>
    <t>1.15厚仿荔枝面芝麻灰陶瓷PC砖
2.30厚1：3无碱水泥砂浆结合层
3.其它满足规范和设计图纸要求</t>
  </si>
  <si>
    <t>1.15厚仿荔枝面芝麻黑陶瓷PC砖
2.30厚1：3无碱水泥砂浆结合层
3.其它满足规范和设计图纸要求</t>
  </si>
  <si>
    <t>1.素土夯实，夯实度≥93%
2.其它说明：其它满足规范和设计图纸要求</t>
  </si>
  <si>
    <t>1.混凝土强度等级:100厚C20混凝土
2.混凝土拌合料要求：符合规范要求
3.模板安拆费用计入综合单价，支模方式综合考虑
4.其它说明：其它满足规范和设计图纸要求</t>
  </si>
  <si>
    <t>汀步</t>
  </si>
  <si>
    <t>1.50厚烧面芝麻灰花岗岩
2.30厚1:2.5水泥砂浆粘接层
3.其他说明：其它满足规范和设计图纸要求</t>
  </si>
  <si>
    <t>6#北侧单元入户平台样式调整</t>
  </si>
  <si>
    <t>1.15厚仿荔枝面芝麻白陶瓷PC砖
2.30厚1：3无碱水泥砂浆结合层
3.其它满足规范和设计图纸要求</t>
  </si>
  <si>
    <t>1.15厚仿荔枝面浪淘沙陶瓷PC砖
2.30厚1：3无碱水泥砂浆结合层
3.其它满足规范和设计图纸要求</t>
  </si>
  <si>
    <t>雨水篦子处散铺的砾石取消</t>
  </si>
  <si>
    <t>砾石</t>
  </si>
  <si>
    <t>1.40厚D5-10深灰色砾石
2.其他说明：详见相关设计图纸、相关要求及规范</t>
  </si>
  <si>
    <r>
      <rPr>
        <sz val="10"/>
        <rFont val="Arial"/>
        <charset val="1"/>
      </rPr>
      <t>9#</t>
    </r>
    <r>
      <rPr>
        <sz val="10"/>
        <rFont val="宋体"/>
        <charset val="1"/>
      </rPr>
      <t>西南侧示范区北侧阶梯花池处的围墙上方增加铁艺栏杆</t>
    </r>
  </si>
  <si>
    <t>钢管格栅</t>
  </si>
  <si>
    <t>1.钢材品种、规格:Q235B
2.型钢式、格构式:镀锌矩形钢管30*50*3+镀锌矩形钢管30*20*2
3.外喷同建筑门窗咖色氟碳漆
4.运距自行考虑
5.其他说明详见图纸设计及规范</t>
  </si>
  <si>
    <t>预埋件</t>
  </si>
  <si>
    <t>1.预埋铁件
2.其他说明详见图纸设计及规范</t>
  </si>
  <si>
    <t>t</t>
  </si>
  <si>
    <t>方钢立柱</t>
  </si>
  <si>
    <r>
      <rPr>
        <sz val="10"/>
        <rFont val="宋体"/>
        <charset val="134"/>
      </rPr>
      <t>1.立柱150*150*5厚矩形钢
2.</t>
    </r>
    <r>
      <rPr>
        <sz val="10"/>
        <color rgb="FF000000"/>
        <rFont val="宋体"/>
        <charset val="134"/>
      </rPr>
      <t>外喷同建筑门窗咖色氟碳漆</t>
    </r>
    <r>
      <rPr>
        <sz val="10"/>
        <rFont val="宋体"/>
        <charset val="134"/>
      </rPr>
      <t xml:space="preserve">
3.预埋件、喷砂除锈喷漆及构件吊运等措施
4.其它说明：其它满足规范和设计图纸要求</t>
    </r>
  </si>
  <si>
    <t>合计</t>
  </si>
  <si>
    <t>元</t>
  </si>
</sst>
</file>

<file path=xl/styles.xml><?xml version="1.0" encoding="utf-8"?>
<styleSheet xmlns="http://schemas.openxmlformats.org/spreadsheetml/2006/main">
  <numFmts count="6">
    <numFmt numFmtId="176" formatCode="0.0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0.000_ "/>
  </numFmts>
  <fonts count="35">
    <font>
      <sz val="10"/>
      <name val="Arial"/>
      <charset val="1"/>
    </font>
    <font>
      <sz val="9"/>
      <name val="Arial"/>
      <charset val="134"/>
    </font>
    <font>
      <sz val="10"/>
      <name val="Arial"/>
      <charset val="134"/>
    </font>
    <font>
      <b/>
      <sz val="10"/>
      <name val="Arial"/>
      <charset val="1"/>
    </font>
    <font>
      <b/>
      <sz val="16"/>
      <name val="宋体"/>
      <charset val="134"/>
    </font>
    <font>
      <b/>
      <sz val="16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10"/>
      <name val="宋体"/>
      <charset val="1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/>
    <xf numFmtId="42" fontId="17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8" borderId="14" applyNumberFormat="0" applyFont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8" borderId="16" applyNumberFormat="0" applyAlignment="0" applyProtection="0">
      <alignment vertical="center"/>
    </xf>
    <xf numFmtId="0" fontId="32" fillId="18" borderId="10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7" fillId="0" borderId="0">
      <alignment vertical="center"/>
    </xf>
    <xf numFmtId="0" fontId="24" fillId="24" borderId="0" applyNumberFormat="0" applyBorder="0" applyAlignment="0" applyProtection="0">
      <alignment vertical="center"/>
    </xf>
    <xf numFmtId="0" fontId="27" fillId="0" borderId="0">
      <alignment vertical="center"/>
    </xf>
    <xf numFmtId="0" fontId="24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1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63">
    <xf numFmtId="0" fontId="0" fillId="0" borderId="0" xfId="0"/>
    <xf numFmtId="0" fontId="1" fillId="0" borderId="0" xfId="0" applyFont="1" applyFill="1" applyProtection="1"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2" fillId="0" borderId="0" xfId="0" applyFont="1" applyFill="1" applyBorder="1" applyAlignment="1" applyProtection="1">
      <protection locked="0"/>
    </xf>
    <xf numFmtId="0" fontId="3" fillId="0" borderId="0" xfId="0" applyFont="1"/>
    <xf numFmtId="0" fontId="0" fillId="0" borderId="0" xfId="0" applyAlignment="1">
      <alignment horizontal="center"/>
    </xf>
    <xf numFmtId="176" fontId="0" fillId="0" borderId="0" xfId="0" applyNumberFormat="1" applyAlignment="1">
      <alignment vertical="center"/>
    </xf>
    <xf numFmtId="176" fontId="0" fillId="0" borderId="0" xfId="0" applyNumberFormat="1"/>
    <xf numFmtId="0" fontId="0" fillId="0" borderId="0" xfId="0" applyFill="1"/>
    <xf numFmtId="0" fontId="4" fillId="0" borderId="0" xfId="0" applyFont="1" applyFill="1" applyAlignment="1" applyProtection="1">
      <alignment horizontal="center" vertical="center" wrapText="1"/>
    </xf>
    <xf numFmtId="176" fontId="4" fillId="0" borderId="0" xfId="0" applyNumberFormat="1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  <protection locked="0"/>
    </xf>
    <xf numFmtId="176" fontId="5" fillId="0" borderId="0" xfId="0" applyNumberFormat="1" applyFont="1" applyFill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176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176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176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176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4" xfId="0" applyNumberFormat="1" applyFont="1" applyFill="1" applyBorder="1" applyAlignment="1" applyProtection="1">
      <alignment horizontal="left" vertical="center" wrapText="1"/>
    </xf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/>
    </xf>
    <xf numFmtId="176" fontId="6" fillId="0" borderId="4" xfId="0" applyNumberFormat="1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left" vertical="center" wrapText="1"/>
    </xf>
    <xf numFmtId="176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17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0" fillId="0" borderId="4" xfId="0" applyFont="1" applyBorder="1" applyAlignment="1">
      <alignment vertical="center" wrapText="1"/>
    </xf>
    <xf numFmtId="177" fontId="6" fillId="0" borderId="4" xfId="0" applyNumberFormat="1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left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177" fontId="10" fillId="0" borderId="4" xfId="0" applyNumberFormat="1" applyFont="1" applyFill="1" applyBorder="1" applyAlignment="1" applyProtection="1">
      <alignment horizontal="center" vertical="center" wrapText="1"/>
    </xf>
    <xf numFmtId="176" fontId="9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176" fontId="3" fillId="0" borderId="6" xfId="0" applyNumberFormat="1" applyFont="1" applyBorder="1" applyAlignment="1">
      <alignment vertical="center"/>
    </xf>
    <xf numFmtId="176" fontId="3" fillId="0" borderId="6" xfId="0" applyNumberFormat="1" applyFont="1" applyBorder="1" applyAlignment="1">
      <alignment horizontal="center" vertical="center"/>
    </xf>
    <xf numFmtId="0" fontId="6" fillId="0" borderId="7" xfId="0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Fill="1" applyBorder="1" applyAlignment="1" applyProtection="1">
      <alignment horizontal="center" vertical="center"/>
      <protection locked="0"/>
    </xf>
    <xf numFmtId="0" fontId="1" fillId="0" borderId="8" xfId="0" applyFont="1" applyFill="1" applyBorder="1" applyAlignment="1" applyProtection="1">
      <alignment vertical="center" wrapText="1"/>
      <protection locked="0"/>
    </xf>
    <xf numFmtId="0" fontId="6" fillId="0" borderId="0" xfId="0" applyFont="1" applyFill="1" applyProtection="1">
      <protection locked="0"/>
    </xf>
    <xf numFmtId="0" fontId="0" fillId="0" borderId="8" xfId="0" applyBorder="1" applyAlignment="1">
      <alignment horizontal="center" vertical="center"/>
    </xf>
    <xf numFmtId="0" fontId="1" fillId="0" borderId="0" xfId="0" applyFont="1" applyFill="1" applyAlignment="1" applyProtection="1">
      <alignment wrapText="1"/>
      <protection locked="0"/>
    </xf>
    <xf numFmtId="0" fontId="2" fillId="0" borderId="4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wrapText="1"/>
      <protection locked="0"/>
    </xf>
    <xf numFmtId="0" fontId="3" fillId="0" borderId="9" xfId="0" applyFont="1" applyBorder="1" applyAlignment="1">
      <alignment vertical="center"/>
    </xf>
    <xf numFmtId="0" fontId="3" fillId="0" borderId="0" xfId="0" applyFont="1" applyFill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常规 53" xfId="39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3232" xfId="51"/>
    <cellStyle name="常规 2" xfId="52"/>
    <cellStyle name="常规 3" xfId="53"/>
    <cellStyle name="常规 5" xfId="54"/>
    <cellStyle name="常规 7" xfId="55"/>
    <cellStyle name="常规_蓝湖郡调拨单统计" xfId="56"/>
  </cellStyles>
  <tableStyles count="0" defaultTableStyle="TableStyleMedium9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8497B"/>
      </a:dk2>
      <a:lt2>
        <a:srgbClr val="EFEFE7"/>
      </a:lt2>
      <a:accent1>
        <a:srgbClr val="4A82BD"/>
      </a:accent1>
      <a:accent2>
        <a:srgbClr val="C6514A"/>
      </a:accent2>
      <a:accent3>
        <a:srgbClr val="9CBA5A"/>
      </a:accent3>
      <a:accent4>
        <a:srgbClr val="8465A5"/>
      </a:accent4>
      <a:accent5>
        <a:srgbClr val="4AAEC6"/>
      </a:accent5>
      <a:accent6>
        <a:srgbClr val="F79642"/>
      </a:accent6>
      <a:hlink>
        <a:srgbClr val="180CBD"/>
      </a:hlink>
      <a:folHlink>
        <a:srgbClr val="63009C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微軟正黑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98000"/>
                <a:satMod val="300000"/>
              </a:schemeClr>
            </a:gs>
            <a:gs pos="25000">
              <a:schemeClr val="phClr">
                <a:tint val="37000"/>
                <a:shade val="98000"/>
                <a:satMod val="300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75000"/>
                <a:satMod val="160000"/>
              </a:schemeClr>
            </a:gs>
            <a:gs pos="62000">
              <a:schemeClr val="phClr">
                <a:satMod val="125000"/>
              </a:schemeClr>
            </a:gs>
            <a:gs pos="100000">
              <a:schemeClr val="phClr">
                <a:tint val="80000"/>
                <a:satMod val="140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>
              <a:srgbClr val="000000">
                <a:alpha val="45882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6500000"/>
            </a:lightRig>
          </a:scene3d>
          <a:sp3d contourW="12700" prstMaterial="powder">
            <a:bevelT h="50800"/>
            <a:contourClr>
              <a:schemeClr val="phClr"/>
            </a:contourClr>
          </a:sp3d>
        </a:effectStyle>
        <a:effectStyle>
          <a:effectLst>
            <a:reflection blurRad="12700" stA="25000" endPos="28000" dist="38100" dir="5400000" sy="-100000"/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>
            <a:bevelT w="139700" h="381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75000"/>
                <a:satMod val="250000"/>
              </a:schemeClr>
            </a:gs>
            <a:gs pos="20000">
              <a:schemeClr val="phClr">
                <a:shade val="85000"/>
                <a:satMod val="175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0000"/>
                <a:satMod val="145000"/>
              </a:schemeClr>
            </a:gs>
            <a:gs pos="30000">
              <a:schemeClr val="phClr">
                <a:shade val="65000"/>
                <a:satMod val="155000"/>
              </a:schemeClr>
            </a:gs>
            <a:gs pos="100000">
              <a:schemeClr val="phClr">
                <a:tint val="60000"/>
                <a:satMod val="170000"/>
              </a:schemeClr>
            </a:gs>
          </a:gsLst>
          <a:lin ang="162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3"/>
  <sheetViews>
    <sheetView tabSelected="1" workbookViewId="0">
      <selection activeCell="C57" sqref="C57"/>
    </sheetView>
  </sheetViews>
  <sheetFormatPr defaultColWidth="8.88571428571429" defaultRowHeight="12.75"/>
  <cols>
    <col min="1" max="1" width="8.88571428571429" style="5"/>
    <col min="2" max="2" width="37.8571428571429" customWidth="1"/>
    <col min="3" max="3" width="38.7809523809524" customWidth="1"/>
    <col min="5" max="5" width="12.8571428571429" style="6"/>
    <col min="6" max="6" width="10.8571428571429"/>
    <col min="7" max="7" width="9.66666666666667"/>
    <col min="8" max="8" width="14" style="7"/>
    <col min="12" max="12" width="8.88571428571429" style="8"/>
  </cols>
  <sheetData>
    <row r="1" s="1" customFormat="1" ht="30" customHeight="1" spans="1:10">
      <c r="A1" s="9" t="s">
        <v>0</v>
      </c>
      <c r="B1" s="9"/>
      <c r="C1" s="9"/>
      <c r="D1" s="9"/>
      <c r="E1" s="10"/>
      <c r="F1" s="11"/>
      <c r="G1" s="11"/>
      <c r="H1" s="12"/>
      <c r="I1" s="11"/>
      <c r="J1" s="11"/>
    </row>
    <row r="2" s="2" customFormat="1" ht="18" customHeight="1" spans="1:10">
      <c r="A2" s="13" t="s">
        <v>1</v>
      </c>
      <c r="B2" s="14" t="s">
        <v>2</v>
      </c>
      <c r="C2" s="14" t="s">
        <v>3</v>
      </c>
      <c r="D2" s="14" t="s">
        <v>4</v>
      </c>
      <c r="E2" s="15" t="s">
        <v>5</v>
      </c>
      <c r="F2" s="16" t="s">
        <v>6</v>
      </c>
      <c r="G2" s="16"/>
      <c r="H2" s="17"/>
      <c r="I2" s="16"/>
      <c r="J2" s="52"/>
    </row>
    <row r="3" s="2" customFormat="1" ht="18" customHeight="1" spans="1:10">
      <c r="A3" s="18"/>
      <c r="B3" s="19"/>
      <c r="C3" s="19"/>
      <c r="D3" s="19"/>
      <c r="E3" s="20"/>
      <c r="F3" s="21" t="s">
        <v>7</v>
      </c>
      <c r="G3" s="21"/>
      <c r="H3" s="22" t="s">
        <v>8</v>
      </c>
      <c r="I3" s="21" t="s">
        <v>9</v>
      </c>
      <c r="J3" s="53" t="s">
        <v>10</v>
      </c>
    </row>
    <row r="4" s="2" customFormat="1" ht="18.95" customHeight="1" spans="1:10">
      <c r="A4" s="18"/>
      <c r="B4" s="19"/>
      <c r="C4" s="19"/>
      <c r="D4" s="19"/>
      <c r="E4" s="20"/>
      <c r="F4" s="21"/>
      <c r="G4" s="21" t="s">
        <v>11</v>
      </c>
      <c r="H4" s="22"/>
      <c r="I4" s="21"/>
      <c r="J4" s="53"/>
    </row>
    <row r="5" s="1" customFormat="1" ht="43" customHeight="1" spans="1:10">
      <c r="A5" s="18">
        <v>1</v>
      </c>
      <c r="B5" s="23" t="s">
        <v>12</v>
      </c>
      <c r="C5" s="24"/>
      <c r="D5" s="25"/>
      <c r="E5" s="26"/>
      <c r="F5" s="27"/>
      <c r="G5" s="27"/>
      <c r="H5" s="22"/>
      <c r="I5" s="27"/>
      <c r="J5" s="54"/>
    </row>
    <row r="6" s="1" customFormat="1" ht="44.1" customHeight="1" outlineLevel="1" spans="1:10">
      <c r="A6" s="18"/>
      <c r="B6" s="28" t="s">
        <v>13</v>
      </c>
      <c r="C6" s="28" t="s">
        <v>14</v>
      </c>
      <c r="D6" s="19" t="s">
        <v>15</v>
      </c>
      <c r="E6" s="20">
        <f>-(5.855+38.361+119.539+5.668+51.11)*5.3</f>
        <v>-1168.8249</v>
      </c>
      <c r="F6" s="29">
        <v>30</v>
      </c>
      <c r="G6" s="30"/>
      <c r="H6" s="22">
        <f>E6*F6</f>
        <v>-35064.747</v>
      </c>
      <c r="I6" s="21"/>
      <c r="J6" s="55" t="s">
        <v>16</v>
      </c>
    </row>
    <row r="7" s="1" customFormat="1" ht="43" customHeight="1" outlineLevel="1" spans="1:12">
      <c r="A7" s="18"/>
      <c r="B7" s="28" t="s">
        <v>17</v>
      </c>
      <c r="C7" s="28" t="s">
        <v>18</v>
      </c>
      <c r="D7" s="25" t="s">
        <v>15</v>
      </c>
      <c r="E7" s="31">
        <f>-(E8+E9)+1194.79</f>
        <v>-4002.65</v>
      </c>
      <c r="F7" s="26">
        <v>165.49</v>
      </c>
      <c r="G7" s="27"/>
      <c r="H7" s="22">
        <f>E7*F7</f>
        <v>-662398.5485</v>
      </c>
      <c r="I7" s="27"/>
      <c r="J7" s="54" t="s">
        <v>19</v>
      </c>
      <c r="L7" s="56"/>
    </row>
    <row r="8" s="1" customFormat="1" ht="43" customHeight="1" outlineLevel="1" spans="1:10">
      <c r="A8" s="18"/>
      <c r="B8" s="28" t="s">
        <v>20</v>
      </c>
      <c r="C8" s="28" t="s">
        <v>21</v>
      </c>
      <c r="D8" s="25" t="s">
        <v>15</v>
      </c>
      <c r="E8" s="31">
        <f>(2165.95+1551.83)*0+(1586.78+2165.48+312.9)</f>
        <v>4065.16</v>
      </c>
      <c r="F8" s="26">
        <v>95</v>
      </c>
      <c r="G8" s="27"/>
      <c r="H8" s="22">
        <f t="shared" ref="H8:H43" si="0">E8*F8</f>
        <v>386190.2</v>
      </c>
      <c r="I8" s="27"/>
      <c r="J8" s="54" t="s">
        <v>22</v>
      </c>
    </row>
    <row r="9" s="1" customFormat="1" ht="43" customHeight="1" outlineLevel="1" spans="1:10">
      <c r="A9" s="18"/>
      <c r="B9" s="28" t="s">
        <v>23</v>
      </c>
      <c r="C9" s="28" t="s">
        <v>21</v>
      </c>
      <c r="D9" s="25" t="s">
        <v>15</v>
      </c>
      <c r="E9" s="31">
        <f>(718.35+224.5+33.77+3.84+43.14)*0+1132.28</f>
        <v>1132.28</v>
      </c>
      <c r="F9" s="26">
        <v>148</v>
      </c>
      <c r="G9" s="27"/>
      <c r="H9" s="22">
        <f t="shared" si="0"/>
        <v>167577.44</v>
      </c>
      <c r="I9" s="27"/>
      <c r="J9" s="54" t="s">
        <v>22</v>
      </c>
    </row>
    <row r="10" s="1" customFormat="1" ht="43" customHeight="1" outlineLevel="1" spans="1:10">
      <c r="A10" s="18"/>
      <c r="B10" s="28" t="s">
        <v>24</v>
      </c>
      <c r="C10" s="28" t="s">
        <v>25</v>
      </c>
      <c r="D10" s="25" t="s">
        <v>26</v>
      </c>
      <c r="E10" s="31">
        <f>141.07/0.15</f>
        <v>940.466666666667</v>
      </c>
      <c r="F10" s="26">
        <v>10</v>
      </c>
      <c r="G10" s="27"/>
      <c r="H10" s="22">
        <f t="shared" si="0"/>
        <v>9404.66666666667</v>
      </c>
      <c r="I10" s="27"/>
      <c r="J10" s="54" t="s">
        <v>22</v>
      </c>
    </row>
    <row r="11" spans="1:10">
      <c r="A11" s="32">
        <v>2</v>
      </c>
      <c r="B11" s="33" t="s">
        <v>27</v>
      </c>
      <c r="C11" s="34"/>
      <c r="D11" s="34"/>
      <c r="E11" s="35"/>
      <c r="F11" s="36"/>
      <c r="G11" s="36"/>
      <c r="H11" s="22">
        <f t="shared" si="0"/>
        <v>0</v>
      </c>
      <c r="I11" s="36"/>
      <c r="J11" s="57"/>
    </row>
    <row r="12" ht="22.5" outlineLevel="1" spans="1:10">
      <c r="A12" s="37"/>
      <c r="B12" s="28" t="s">
        <v>28</v>
      </c>
      <c r="C12" s="28" t="s">
        <v>29</v>
      </c>
      <c r="D12" s="25" t="s">
        <v>30</v>
      </c>
      <c r="E12" s="26">
        <v>1</v>
      </c>
      <c r="F12" s="26">
        <v>200</v>
      </c>
      <c r="G12" s="36"/>
      <c r="H12" s="22">
        <f t="shared" si="0"/>
        <v>200</v>
      </c>
      <c r="I12" s="36"/>
      <c r="J12" s="54" t="s">
        <v>22</v>
      </c>
    </row>
    <row r="13" ht="22.5" outlineLevel="1" spans="1:10">
      <c r="A13" s="37"/>
      <c r="B13" s="28" t="s">
        <v>31</v>
      </c>
      <c r="C13" s="28" t="s">
        <v>29</v>
      </c>
      <c r="D13" s="25" t="s">
        <v>30</v>
      </c>
      <c r="E13" s="26">
        <v>1</v>
      </c>
      <c r="F13" s="26">
        <v>190</v>
      </c>
      <c r="G13" s="36"/>
      <c r="H13" s="22">
        <f t="shared" si="0"/>
        <v>190</v>
      </c>
      <c r="I13" s="36"/>
      <c r="J13" s="54" t="s">
        <v>22</v>
      </c>
    </row>
    <row r="14" ht="22.5" outlineLevel="1" spans="1:10">
      <c r="A14" s="37"/>
      <c r="B14" s="28" t="s">
        <v>32</v>
      </c>
      <c r="C14" s="28" t="s">
        <v>29</v>
      </c>
      <c r="D14" s="25" t="s">
        <v>30</v>
      </c>
      <c r="E14" s="26">
        <v>4</v>
      </c>
      <c r="F14" s="26">
        <v>40</v>
      </c>
      <c r="G14" s="36"/>
      <c r="H14" s="22">
        <f t="shared" si="0"/>
        <v>160</v>
      </c>
      <c r="I14" s="36"/>
      <c r="J14" s="54" t="s">
        <v>22</v>
      </c>
    </row>
    <row r="15" ht="22.5" outlineLevel="1" spans="1:10">
      <c r="A15" s="37"/>
      <c r="B15" s="28" t="s">
        <v>33</v>
      </c>
      <c r="C15" s="28" t="s">
        <v>29</v>
      </c>
      <c r="D15" s="25" t="s">
        <v>30</v>
      </c>
      <c r="E15" s="26">
        <v>1</v>
      </c>
      <c r="F15" s="26">
        <v>40</v>
      </c>
      <c r="G15" s="36"/>
      <c r="H15" s="22">
        <f t="shared" si="0"/>
        <v>40</v>
      </c>
      <c r="I15" s="36"/>
      <c r="J15" s="54" t="s">
        <v>22</v>
      </c>
    </row>
    <row r="16" ht="22.5" outlineLevel="1" spans="1:10">
      <c r="A16" s="37"/>
      <c r="B16" s="28" t="s">
        <v>34</v>
      </c>
      <c r="C16" s="28" t="s">
        <v>29</v>
      </c>
      <c r="D16" s="25" t="s">
        <v>30</v>
      </c>
      <c r="E16" s="26">
        <v>1</v>
      </c>
      <c r="F16" s="26">
        <v>300</v>
      </c>
      <c r="G16" s="36"/>
      <c r="H16" s="22">
        <f t="shared" si="0"/>
        <v>300</v>
      </c>
      <c r="I16" s="36"/>
      <c r="J16" s="54" t="s">
        <v>22</v>
      </c>
    </row>
    <row r="17" ht="22.5" outlineLevel="1" spans="1:10">
      <c r="A17" s="37"/>
      <c r="B17" s="28" t="s">
        <v>35</v>
      </c>
      <c r="C17" s="28" t="s">
        <v>29</v>
      </c>
      <c r="D17" s="25" t="s">
        <v>30</v>
      </c>
      <c r="E17" s="26">
        <v>2</v>
      </c>
      <c r="F17" s="26">
        <v>150</v>
      </c>
      <c r="G17" s="36"/>
      <c r="H17" s="22">
        <f t="shared" si="0"/>
        <v>300</v>
      </c>
      <c r="I17" s="36"/>
      <c r="J17" s="54" t="s">
        <v>22</v>
      </c>
    </row>
    <row r="18" ht="22.5" outlineLevel="1" spans="1:10">
      <c r="A18" s="37"/>
      <c r="B18" s="28" t="s">
        <v>36</v>
      </c>
      <c r="C18" s="28" t="s">
        <v>29</v>
      </c>
      <c r="D18" s="25" t="s">
        <v>30</v>
      </c>
      <c r="E18" s="26">
        <v>1</v>
      </c>
      <c r="F18" s="26">
        <v>100</v>
      </c>
      <c r="G18" s="36"/>
      <c r="H18" s="22">
        <f t="shared" si="0"/>
        <v>100</v>
      </c>
      <c r="I18" s="36"/>
      <c r="J18" s="54" t="s">
        <v>22</v>
      </c>
    </row>
    <row r="19" ht="22.5" outlineLevel="1" spans="1:10">
      <c r="A19" s="37"/>
      <c r="B19" s="28" t="s">
        <v>37</v>
      </c>
      <c r="C19" s="28" t="s">
        <v>29</v>
      </c>
      <c r="D19" s="25" t="s">
        <v>30</v>
      </c>
      <c r="E19" s="26">
        <v>2</v>
      </c>
      <c r="F19" s="26">
        <v>550</v>
      </c>
      <c r="G19" s="36"/>
      <c r="H19" s="22">
        <f t="shared" si="0"/>
        <v>1100</v>
      </c>
      <c r="I19" s="36"/>
      <c r="J19" s="54" t="s">
        <v>22</v>
      </c>
    </row>
    <row r="20" ht="22.5" outlineLevel="1" spans="1:10">
      <c r="A20" s="37"/>
      <c r="B20" s="28" t="s">
        <v>38</v>
      </c>
      <c r="C20" s="28" t="s">
        <v>29</v>
      </c>
      <c r="D20" s="25" t="s">
        <v>30</v>
      </c>
      <c r="E20" s="26">
        <v>1</v>
      </c>
      <c r="F20" s="26">
        <v>650</v>
      </c>
      <c r="G20" s="36"/>
      <c r="H20" s="22">
        <f t="shared" si="0"/>
        <v>650</v>
      </c>
      <c r="I20" s="36"/>
      <c r="J20" s="54" t="s">
        <v>22</v>
      </c>
    </row>
    <row r="21" ht="22.5" outlineLevel="1" spans="1:10">
      <c r="A21" s="37"/>
      <c r="B21" s="28" t="s">
        <v>39</v>
      </c>
      <c r="C21" s="28" t="s">
        <v>29</v>
      </c>
      <c r="D21" s="25" t="s">
        <v>30</v>
      </c>
      <c r="E21" s="26">
        <v>21</v>
      </c>
      <c r="F21" s="26">
        <v>140</v>
      </c>
      <c r="G21" s="36"/>
      <c r="H21" s="22">
        <f t="shared" si="0"/>
        <v>2940</v>
      </c>
      <c r="I21" s="36"/>
      <c r="J21" s="54" t="s">
        <v>22</v>
      </c>
    </row>
    <row r="22" ht="22.5" outlineLevel="1" spans="1:10">
      <c r="A22" s="37"/>
      <c r="B22" s="28" t="s">
        <v>40</v>
      </c>
      <c r="C22" s="28" t="s">
        <v>29</v>
      </c>
      <c r="D22" s="25" t="s">
        <v>30</v>
      </c>
      <c r="E22" s="26">
        <v>2</v>
      </c>
      <c r="F22" s="26">
        <v>500</v>
      </c>
      <c r="G22" s="36"/>
      <c r="H22" s="22">
        <f t="shared" si="0"/>
        <v>1000</v>
      </c>
      <c r="I22" s="36"/>
      <c r="J22" s="54" t="s">
        <v>22</v>
      </c>
    </row>
    <row r="23" ht="22.5" outlineLevel="1" spans="1:10">
      <c r="A23" s="37"/>
      <c r="B23" s="28" t="s">
        <v>41</v>
      </c>
      <c r="C23" s="28" t="s">
        <v>29</v>
      </c>
      <c r="D23" s="25" t="s">
        <v>30</v>
      </c>
      <c r="E23" s="26">
        <v>20</v>
      </c>
      <c r="F23" s="26">
        <v>150</v>
      </c>
      <c r="G23" s="36"/>
      <c r="H23" s="22">
        <f t="shared" si="0"/>
        <v>3000</v>
      </c>
      <c r="I23" s="36"/>
      <c r="J23" s="54" t="s">
        <v>22</v>
      </c>
    </row>
    <row r="24" ht="22.5" outlineLevel="1" spans="1:10">
      <c r="A24" s="37"/>
      <c r="B24" s="28" t="s">
        <v>42</v>
      </c>
      <c r="C24" s="28" t="s">
        <v>29</v>
      </c>
      <c r="D24" s="25" t="s">
        <v>30</v>
      </c>
      <c r="E24" s="26">
        <v>5</v>
      </c>
      <c r="F24" s="26">
        <v>250</v>
      </c>
      <c r="G24" s="36"/>
      <c r="H24" s="22">
        <f t="shared" si="0"/>
        <v>1250</v>
      </c>
      <c r="I24" s="36"/>
      <c r="J24" s="54" t="s">
        <v>22</v>
      </c>
    </row>
    <row r="25" ht="22.5" outlineLevel="1" spans="1:10">
      <c r="A25" s="37"/>
      <c r="B25" s="28" t="s">
        <v>43</v>
      </c>
      <c r="C25" s="28" t="s">
        <v>29</v>
      </c>
      <c r="D25" s="25" t="s">
        <v>30</v>
      </c>
      <c r="E25" s="26">
        <v>8</v>
      </c>
      <c r="F25" s="26">
        <v>350</v>
      </c>
      <c r="G25" s="36"/>
      <c r="H25" s="22">
        <f t="shared" si="0"/>
        <v>2800</v>
      </c>
      <c r="I25" s="36"/>
      <c r="J25" s="54" t="s">
        <v>22</v>
      </c>
    </row>
    <row r="26" ht="22.5" outlineLevel="1" spans="1:10">
      <c r="A26" s="37"/>
      <c r="B26" s="28" t="s">
        <v>44</v>
      </c>
      <c r="C26" s="28" t="s">
        <v>29</v>
      </c>
      <c r="D26" s="25" t="s">
        <v>30</v>
      </c>
      <c r="E26" s="26">
        <v>5</v>
      </c>
      <c r="F26" s="26">
        <v>780</v>
      </c>
      <c r="G26" s="36"/>
      <c r="H26" s="22">
        <f t="shared" si="0"/>
        <v>3900</v>
      </c>
      <c r="I26" s="36"/>
      <c r="J26" s="54" t="s">
        <v>22</v>
      </c>
    </row>
    <row r="27" ht="22.5" outlineLevel="1" spans="1:10">
      <c r="A27" s="37"/>
      <c r="B27" s="28" t="s">
        <v>45</v>
      </c>
      <c r="C27" s="28" t="s">
        <v>29</v>
      </c>
      <c r="D27" s="25" t="s">
        <v>30</v>
      </c>
      <c r="E27" s="26">
        <v>5</v>
      </c>
      <c r="F27" s="26">
        <v>100</v>
      </c>
      <c r="G27" s="36"/>
      <c r="H27" s="22">
        <f t="shared" si="0"/>
        <v>500</v>
      </c>
      <c r="I27" s="36"/>
      <c r="J27" s="54" t="s">
        <v>22</v>
      </c>
    </row>
    <row r="28" ht="22.5" outlineLevel="1" spans="1:10">
      <c r="A28" s="37"/>
      <c r="B28" s="28" t="s">
        <v>46</v>
      </c>
      <c r="C28" s="28" t="s">
        <v>29</v>
      </c>
      <c r="D28" s="25" t="s">
        <v>30</v>
      </c>
      <c r="E28" s="26">
        <v>1</v>
      </c>
      <c r="F28" s="26">
        <v>1000</v>
      </c>
      <c r="G28" s="36"/>
      <c r="H28" s="22">
        <f t="shared" si="0"/>
        <v>1000</v>
      </c>
      <c r="I28" s="36"/>
      <c r="J28" s="54" t="s">
        <v>22</v>
      </c>
    </row>
    <row r="29" ht="22.5" outlineLevel="1" spans="1:10">
      <c r="A29" s="37"/>
      <c r="B29" s="28" t="s">
        <v>47</v>
      </c>
      <c r="C29" s="28" t="s">
        <v>29</v>
      </c>
      <c r="D29" s="25" t="s">
        <v>30</v>
      </c>
      <c r="E29" s="26">
        <v>9</v>
      </c>
      <c r="F29" s="26">
        <v>520</v>
      </c>
      <c r="G29" s="36"/>
      <c r="H29" s="22">
        <f t="shared" si="0"/>
        <v>4680</v>
      </c>
      <c r="I29" s="36"/>
      <c r="J29" s="54" t="s">
        <v>22</v>
      </c>
    </row>
    <row r="30" ht="22.5" outlineLevel="1" spans="1:10">
      <c r="A30" s="37"/>
      <c r="B30" s="28" t="s">
        <v>48</v>
      </c>
      <c r="C30" s="28" t="s">
        <v>29</v>
      </c>
      <c r="D30" s="25" t="s">
        <v>30</v>
      </c>
      <c r="E30" s="26">
        <v>2</v>
      </c>
      <c r="F30" s="26">
        <v>1200</v>
      </c>
      <c r="G30" s="36"/>
      <c r="H30" s="22">
        <f t="shared" si="0"/>
        <v>2400</v>
      </c>
      <c r="I30" s="36"/>
      <c r="J30" s="54" t="s">
        <v>22</v>
      </c>
    </row>
    <row r="31" ht="22.5" outlineLevel="1" spans="1:10">
      <c r="A31" s="37"/>
      <c r="B31" s="28" t="s">
        <v>49</v>
      </c>
      <c r="C31" s="28" t="s">
        <v>29</v>
      </c>
      <c r="D31" s="25" t="s">
        <v>30</v>
      </c>
      <c r="E31" s="26">
        <v>8</v>
      </c>
      <c r="F31" s="26">
        <v>1300</v>
      </c>
      <c r="G31" s="36"/>
      <c r="H31" s="22">
        <f t="shared" si="0"/>
        <v>10400</v>
      </c>
      <c r="I31" s="36"/>
      <c r="J31" s="54" t="s">
        <v>22</v>
      </c>
    </row>
    <row r="32" ht="22.5" outlineLevel="1" spans="1:10">
      <c r="A32" s="37"/>
      <c r="B32" s="28" t="s">
        <v>50</v>
      </c>
      <c r="C32" s="28" t="s">
        <v>29</v>
      </c>
      <c r="D32" s="25" t="s">
        <v>30</v>
      </c>
      <c r="E32" s="26">
        <v>3</v>
      </c>
      <c r="F32" s="26">
        <v>2000</v>
      </c>
      <c r="G32" s="36"/>
      <c r="H32" s="22">
        <f t="shared" si="0"/>
        <v>6000</v>
      </c>
      <c r="I32" s="36"/>
      <c r="J32" s="54" t="s">
        <v>22</v>
      </c>
    </row>
    <row r="33" spans="1:10">
      <c r="A33" s="37">
        <v>6</v>
      </c>
      <c r="B33" s="33" t="s">
        <v>51</v>
      </c>
      <c r="C33" s="34"/>
      <c r="D33" s="34"/>
      <c r="E33" s="35"/>
      <c r="F33" s="36"/>
      <c r="G33" s="36"/>
      <c r="H33" s="22">
        <f t="shared" si="0"/>
        <v>0</v>
      </c>
      <c r="I33" s="36"/>
      <c r="J33" s="57"/>
    </row>
    <row r="34" customFormat="1" outlineLevel="1" spans="1:12">
      <c r="A34" s="37"/>
      <c r="B34" s="33" t="s">
        <v>52</v>
      </c>
      <c r="C34" s="34"/>
      <c r="D34" s="34"/>
      <c r="E34" s="35"/>
      <c r="F34" s="36"/>
      <c r="G34" s="36"/>
      <c r="H34" s="22"/>
      <c r="I34" s="36"/>
      <c r="J34" s="57"/>
      <c r="L34" s="8"/>
    </row>
    <row r="35" s="1" customFormat="1" ht="33.95" customHeight="1" outlineLevel="1" spans="1:11">
      <c r="A35" s="38"/>
      <c r="B35" s="28" t="s">
        <v>53</v>
      </c>
      <c r="C35" s="28" t="s">
        <v>54</v>
      </c>
      <c r="D35" s="19" t="s">
        <v>15</v>
      </c>
      <c r="E35" s="19">
        <v>5.17</v>
      </c>
      <c r="F35" s="29">
        <v>1.8</v>
      </c>
      <c r="G35" s="30"/>
      <c r="H35" s="22">
        <f t="shared" ref="H35:H43" si="1">E35*F35</f>
        <v>9.306</v>
      </c>
      <c r="I35" s="21"/>
      <c r="J35" s="54" t="s">
        <v>19</v>
      </c>
      <c r="K35" s="58"/>
    </row>
    <row r="36" s="1" customFormat="1" ht="33" customHeight="1" outlineLevel="1" spans="1:11">
      <c r="A36" s="38"/>
      <c r="B36" s="28" t="s">
        <v>55</v>
      </c>
      <c r="C36" s="28" t="s">
        <v>56</v>
      </c>
      <c r="D36" s="19" t="s">
        <v>57</v>
      </c>
      <c r="E36" s="20">
        <f>E35*0.08</f>
        <v>0.4136</v>
      </c>
      <c r="F36" s="29">
        <v>343.51</v>
      </c>
      <c r="G36" s="29">
        <f>G32</f>
        <v>0</v>
      </c>
      <c r="H36" s="22">
        <f t="shared" si="1"/>
        <v>142.075736</v>
      </c>
      <c r="I36" s="21"/>
      <c r="J36" s="54" t="s">
        <v>19</v>
      </c>
      <c r="K36" s="58"/>
    </row>
    <row r="37" s="1" customFormat="1" ht="51" customHeight="1" outlineLevel="1" spans="1:11">
      <c r="A37" s="38"/>
      <c r="B37" s="28" t="s">
        <v>58</v>
      </c>
      <c r="C37" s="28" t="s">
        <v>59</v>
      </c>
      <c r="D37" s="19" t="s">
        <v>57</v>
      </c>
      <c r="E37" s="20">
        <f>E35*0.1</f>
        <v>0.517</v>
      </c>
      <c r="F37" s="29">
        <v>677.37</v>
      </c>
      <c r="G37" s="29"/>
      <c r="H37" s="22">
        <f t="shared" si="1"/>
        <v>350.20029</v>
      </c>
      <c r="I37" s="21"/>
      <c r="J37" s="54" t="s">
        <v>19</v>
      </c>
      <c r="K37" s="58"/>
    </row>
    <row r="38" s="1" customFormat="1" ht="38.1" customHeight="1" outlineLevel="1" spans="1:11">
      <c r="A38" s="38"/>
      <c r="B38" s="28" t="s">
        <v>17</v>
      </c>
      <c r="C38" s="28" t="s">
        <v>60</v>
      </c>
      <c r="D38" s="19" t="s">
        <v>15</v>
      </c>
      <c r="E38" s="20">
        <f>5.17-2.67</f>
        <v>2.5</v>
      </c>
      <c r="F38" s="29">
        <v>165.49</v>
      </c>
      <c r="G38" s="29"/>
      <c r="H38" s="22">
        <f t="shared" si="1"/>
        <v>413.725</v>
      </c>
      <c r="I38" s="21"/>
      <c r="J38" s="54" t="s">
        <v>19</v>
      </c>
      <c r="K38" s="58"/>
    </row>
    <row r="39" ht="33.75" outlineLevel="1" spans="1:10">
      <c r="A39" s="37"/>
      <c r="B39" s="28" t="s">
        <v>17</v>
      </c>
      <c r="C39" s="28" t="s">
        <v>61</v>
      </c>
      <c r="D39" s="19" t="s">
        <v>15</v>
      </c>
      <c r="E39" s="19">
        <v>2.67</v>
      </c>
      <c r="F39" s="29">
        <v>165.49</v>
      </c>
      <c r="G39" s="29"/>
      <c r="H39" s="22">
        <f t="shared" si="1"/>
        <v>441.8583</v>
      </c>
      <c r="I39" s="36"/>
      <c r="J39" s="54" t="s">
        <v>19</v>
      </c>
    </row>
    <row r="40" ht="22.5" outlineLevel="1" spans="1:10">
      <c r="A40" s="37"/>
      <c r="B40" s="28" t="s">
        <v>53</v>
      </c>
      <c r="C40" s="28" t="s">
        <v>62</v>
      </c>
      <c r="D40" s="19" t="s">
        <v>15</v>
      </c>
      <c r="E40" s="35">
        <f>15*0.6*0.3</f>
        <v>2.7</v>
      </c>
      <c r="F40" s="36">
        <v>1.8</v>
      </c>
      <c r="G40" s="36"/>
      <c r="H40" s="22">
        <f t="shared" si="1"/>
        <v>4.86</v>
      </c>
      <c r="I40" s="36"/>
      <c r="J40" s="54" t="s">
        <v>19</v>
      </c>
    </row>
    <row r="41" ht="22.5" outlineLevel="1" spans="1:10">
      <c r="A41" s="37"/>
      <c r="B41" s="28" t="s">
        <v>55</v>
      </c>
      <c r="C41" s="28" t="s">
        <v>56</v>
      </c>
      <c r="D41" s="19" t="s">
        <v>57</v>
      </c>
      <c r="E41" s="35">
        <f>E40*0.08</f>
        <v>0.216</v>
      </c>
      <c r="F41" s="36">
        <v>343.51</v>
      </c>
      <c r="G41" s="36">
        <v>160</v>
      </c>
      <c r="H41" s="22">
        <f t="shared" si="1"/>
        <v>74.19816</v>
      </c>
      <c r="I41" s="36"/>
      <c r="J41" s="54" t="s">
        <v>19</v>
      </c>
    </row>
    <row r="42" ht="45" outlineLevel="1" spans="1:10">
      <c r="A42" s="37"/>
      <c r="B42" s="28" t="s">
        <v>58</v>
      </c>
      <c r="C42" s="28" t="s">
        <v>63</v>
      </c>
      <c r="D42" s="19" t="s">
        <v>57</v>
      </c>
      <c r="E42" s="35">
        <f>E40*0.1</f>
        <v>0.27</v>
      </c>
      <c r="F42" s="36">
        <v>677.37</v>
      </c>
      <c r="G42" s="36">
        <v>520</v>
      </c>
      <c r="H42" s="22">
        <f t="shared" si="1"/>
        <v>182.8899</v>
      </c>
      <c r="I42" s="36"/>
      <c r="J42" s="54" t="s">
        <v>19</v>
      </c>
    </row>
    <row r="43" ht="33.75" outlineLevel="1" spans="1:10">
      <c r="A43" s="37"/>
      <c r="B43" s="28" t="s">
        <v>64</v>
      </c>
      <c r="C43" s="28" t="s">
        <v>65</v>
      </c>
      <c r="D43" s="19" t="s">
        <v>15</v>
      </c>
      <c r="E43" s="35">
        <f>15*0.6*0.3</f>
        <v>2.7</v>
      </c>
      <c r="F43" s="36">
        <v>215.08</v>
      </c>
      <c r="G43" s="36">
        <v>140</v>
      </c>
      <c r="H43" s="22">
        <f t="shared" si="1"/>
        <v>580.716</v>
      </c>
      <c r="I43" s="36"/>
      <c r="J43" s="54" t="s">
        <v>19</v>
      </c>
    </row>
    <row r="44" spans="1:10">
      <c r="A44" s="37">
        <v>7</v>
      </c>
      <c r="B44" s="28" t="s">
        <v>66</v>
      </c>
      <c r="C44" s="28"/>
      <c r="D44" s="19"/>
      <c r="E44" s="35"/>
      <c r="F44" s="36"/>
      <c r="G44" s="36"/>
      <c r="H44" s="22"/>
      <c r="I44" s="36"/>
      <c r="J44" s="54"/>
    </row>
    <row r="45" ht="33.75" outlineLevel="1" spans="1:10">
      <c r="A45" s="37"/>
      <c r="B45" s="28" t="s">
        <v>17</v>
      </c>
      <c r="C45" s="28" t="s">
        <v>67</v>
      </c>
      <c r="D45" s="19" t="s">
        <v>15</v>
      </c>
      <c r="E45" s="35">
        <f>-2.34*2</f>
        <v>-4.68</v>
      </c>
      <c r="F45" s="36">
        <v>165.49</v>
      </c>
      <c r="G45" s="36">
        <v>85</v>
      </c>
      <c r="H45" s="22">
        <f>E45*F45</f>
        <v>-774.4932</v>
      </c>
      <c r="I45" s="36"/>
      <c r="J45" s="54" t="s">
        <v>19</v>
      </c>
    </row>
    <row r="46" ht="33.75" outlineLevel="1" spans="1:10">
      <c r="A46" s="37"/>
      <c r="B46" s="28" t="s">
        <v>17</v>
      </c>
      <c r="C46" s="28" t="s">
        <v>68</v>
      </c>
      <c r="D46" s="19" t="s">
        <v>15</v>
      </c>
      <c r="E46" s="35">
        <f>2.34*2</f>
        <v>4.68</v>
      </c>
      <c r="F46" s="36">
        <v>185.28</v>
      </c>
      <c r="G46" s="36">
        <v>105</v>
      </c>
      <c r="H46" s="22">
        <f>E46*F46</f>
        <v>867.1104</v>
      </c>
      <c r="I46" s="36"/>
      <c r="J46" s="54" t="s">
        <v>19</v>
      </c>
    </row>
    <row r="47" spans="1:10">
      <c r="A47" s="37">
        <v>9</v>
      </c>
      <c r="B47" s="33" t="s">
        <v>69</v>
      </c>
      <c r="C47" s="34"/>
      <c r="D47" s="34"/>
      <c r="E47" s="35"/>
      <c r="F47" s="36"/>
      <c r="G47" s="36"/>
      <c r="H47" s="22">
        <f t="shared" ref="H47:H63" si="2">E47*F47</f>
        <v>0</v>
      </c>
      <c r="I47" s="36"/>
      <c r="J47" s="57"/>
    </row>
    <row r="48" ht="22.5" outlineLevel="1" spans="1:10">
      <c r="A48" s="37"/>
      <c r="B48" s="28" t="s">
        <v>70</v>
      </c>
      <c r="C48" s="28" t="s">
        <v>71</v>
      </c>
      <c r="D48" s="19" t="s">
        <v>15</v>
      </c>
      <c r="E48" s="19">
        <v>3.51</v>
      </c>
      <c r="F48" s="29">
        <v>89</v>
      </c>
      <c r="G48" s="30">
        <v>75</v>
      </c>
      <c r="H48" s="22">
        <f t="shared" si="2"/>
        <v>312.39</v>
      </c>
      <c r="I48" s="36"/>
      <c r="J48" s="54" t="s">
        <v>19</v>
      </c>
    </row>
    <row r="49" ht="24.75" spans="1:10">
      <c r="A49" s="37">
        <v>10</v>
      </c>
      <c r="B49" s="39" t="s">
        <v>72</v>
      </c>
      <c r="C49" s="34"/>
      <c r="D49" s="34"/>
      <c r="E49" s="35"/>
      <c r="F49" s="36"/>
      <c r="G49" s="36"/>
      <c r="H49" s="22">
        <f t="shared" si="2"/>
        <v>0</v>
      </c>
      <c r="I49" s="36"/>
      <c r="J49" s="57"/>
    </row>
    <row r="50" ht="67.5" outlineLevel="1" spans="1:10">
      <c r="A50" s="37"/>
      <c r="B50" s="28" t="s">
        <v>73</v>
      </c>
      <c r="C50" s="28" t="s">
        <v>74</v>
      </c>
      <c r="D50" s="19" t="s">
        <v>15</v>
      </c>
      <c r="E50" s="35">
        <f>(3.02+3.02)*1.4+(3.05+3.05)*1.8+(4.28+4.28)*2.2</f>
        <v>38.268</v>
      </c>
      <c r="F50" s="36">
        <v>475</v>
      </c>
      <c r="G50" s="36"/>
      <c r="H50" s="22">
        <f t="shared" si="2"/>
        <v>18177.3</v>
      </c>
      <c r="I50" s="36"/>
      <c r="J50" s="54" t="s">
        <v>19</v>
      </c>
    </row>
    <row r="51" s="1" customFormat="1" ht="32.1" customHeight="1" outlineLevel="1" spans="1:11">
      <c r="A51" s="18"/>
      <c r="B51" s="28" t="s">
        <v>75</v>
      </c>
      <c r="C51" s="28" t="s">
        <v>76</v>
      </c>
      <c r="D51" s="19" t="s">
        <v>77</v>
      </c>
      <c r="E51" s="40">
        <f>0.2*0.2*78.5/1000*7+0.15*0.15*78.5/1000*8</f>
        <v>0.03611</v>
      </c>
      <c r="F51" s="29">
        <v>11338.8</v>
      </c>
      <c r="G51" s="29"/>
      <c r="H51" s="22">
        <f t="shared" si="2"/>
        <v>409.444068</v>
      </c>
      <c r="I51" s="21"/>
      <c r="J51" s="54" t="s">
        <v>19</v>
      </c>
      <c r="K51" s="58"/>
    </row>
    <row r="52" s="3" customFormat="1" ht="74" customHeight="1" outlineLevel="1" spans="1:11">
      <c r="A52" s="41"/>
      <c r="B52" s="42" t="s">
        <v>78</v>
      </c>
      <c r="C52" s="42" t="s">
        <v>79</v>
      </c>
      <c r="D52" s="43" t="s">
        <v>77</v>
      </c>
      <c r="E52" s="44">
        <f>22.77*(1.4*2+1.8*2+2.2*3)/1000</f>
        <v>0.29601</v>
      </c>
      <c r="F52" s="29">
        <v>12000</v>
      </c>
      <c r="G52" s="45">
        <f>G51</f>
        <v>0</v>
      </c>
      <c r="H52" s="22">
        <f t="shared" si="2"/>
        <v>3552.12</v>
      </c>
      <c r="I52" s="59"/>
      <c r="J52" s="54" t="s">
        <v>19</v>
      </c>
      <c r="K52" s="60"/>
    </row>
    <row r="53" s="4" customFormat="1" ht="25" customHeight="1" spans="1:12">
      <c r="A53" s="46"/>
      <c r="B53" s="47" t="s">
        <v>80</v>
      </c>
      <c r="C53" s="48"/>
      <c r="D53" s="49" t="s">
        <v>81</v>
      </c>
      <c r="E53" s="50"/>
      <c r="F53" s="48"/>
      <c r="G53" s="48"/>
      <c r="H53" s="51">
        <f>SUM(H6:H52)</f>
        <v>-66637.2881793333</v>
      </c>
      <c r="I53" s="48"/>
      <c r="J53" s="61"/>
      <c r="L53" s="62"/>
    </row>
  </sheetData>
  <mergeCells count="11">
    <mergeCell ref="A1:J1"/>
    <mergeCell ref="F2:J2"/>
    <mergeCell ref="F3:G3"/>
    <mergeCell ref="A2:A4"/>
    <mergeCell ref="B2:B4"/>
    <mergeCell ref="C2:C4"/>
    <mergeCell ref="D2:D4"/>
    <mergeCell ref="E2:E4"/>
    <mergeCell ref="H3:H4"/>
    <mergeCell ref="I3:I4"/>
    <mergeCell ref="J3:J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ComponentOne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土建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C1Excel</dc:creator>
  <cp:lastModifiedBy>鱼丸与九二</cp:lastModifiedBy>
  <dcterms:created xsi:type="dcterms:W3CDTF">2020-11-19T09:45:00Z</dcterms:created>
  <dcterms:modified xsi:type="dcterms:W3CDTF">2022-06-21T09:11:14Z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5348D5507BE34722B16D27BF570D54EB</vt:lpwstr>
  </property>
  <property fmtid="{D5CDD505-2E9C-101B-9397-08002B2CF9AE}" pid="4" name="KSOReadingLayout">
    <vt:bool>true</vt:bool>
  </property>
</Properties>
</file>