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10"/>
  </bookViews>
  <sheets>
    <sheet name="进度款费用计算明细表（第1次）" sheetId="8" r:id="rId1"/>
  </sheets>
  <definedNames>
    <definedName name="_xlnm.Print_Area" localSheetId="0">'进度款费用计算明细表（第1次）'!$A$1:$Q$27</definedName>
  </definedNames>
  <calcPr calcId="144525"/>
</workbook>
</file>

<file path=xl/sharedStrings.xml><?xml version="1.0" encoding="utf-8"?>
<sst xmlns="http://schemas.openxmlformats.org/spreadsheetml/2006/main" count="93" uniqueCount="79">
  <si>
    <t>60公寓新增隔油池工程进度款费用计算明细表</t>
  </si>
  <si>
    <t>序号</t>
  </si>
  <si>
    <t>分项名称</t>
  </si>
  <si>
    <t>项目特征描述</t>
  </si>
  <si>
    <t>计量
单位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</si>
  <si>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</si>
  <si>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</si>
  <si>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</si>
  <si>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</si>
  <si>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</si>
  <si>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</si>
  <si>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</si>
  <si>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</si>
  <si>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</si>
  <si>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</si>
  <si>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</si>
  <si>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</si>
  <si>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</si>
  <si>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</si>
  <si>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</si>
  <si>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</si>
  <si>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60公寓新增隔油池清单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</si>
  <si>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</si>
  <si>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</si>
  <si>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</si>
  <si>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</si>
  <si>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</si>
  <si>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</si>
  <si>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</si>
  <si>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</si>
  <si>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</si>
  <si>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</si>
  <si>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</si>
  <si>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</si>
  <si>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成品隔油池安装</t>
  </si>
  <si>
    <t>1.名称：成品隔油池安装
2.规格：YJGY-3 直径1.46m,长3.6m
3.未详尽处满足图纸设计、相关规范要求</t>
  </si>
  <si>
    <t>座</t>
  </si>
  <si>
    <t>砖砌检查井含井盖</t>
  </si>
  <si>
    <t>1.名称：砖砌检查井含井盖
2.规格：φ700
3.未详尽处满足图纸设计、相关规范要求</t>
  </si>
  <si>
    <t>UPVC双壁波纹管</t>
  </si>
  <si>
    <t>1.名称：UPVC双壁波纹管
2.规格：dn250
3.含管件、管卡等的安装
4.未详尽处满足图纸设计、相关规范要求</t>
  </si>
  <si>
    <t>m</t>
  </si>
  <si>
    <t>UPVC排水管</t>
  </si>
  <si>
    <t>1.名称：UPVC排水管
2.规格：dn250
3.含管件、管卡等的安装
4.未详尽处满足图纸设计、相关规范要求</t>
  </si>
  <si>
    <t>楼板打洞及恢复</t>
  </si>
  <si>
    <t>1.名称：楼板打洞及恢复
2.介质规格：dn250
3.未详尽处满足图纸设计、相关规范要求</t>
  </si>
  <si>
    <t>个</t>
  </si>
  <si>
    <t>阻火圈制作安装</t>
  </si>
  <si>
    <t>1.名称：阻火圈制作安装
2.介质规格：dn250
3.未详尽处满足图纸设计、相关规范要求</t>
  </si>
  <si>
    <t>刚性防水套管制作安装</t>
  </si>
  <si>
    <t>1.名称：刚性防水套管制作安装
2.介质规格：dn250
3.未详尽处满足图纸设计、相关规范要求</t>
  </si>
  <si>
    <t>拆除原有铺装及垫层</t>
  </si>
  <si>
    <t>1.拆除原有铺装18厚PV砖面
2.拆除30厚1:3水泥砂浆粘接层
3.拆除100厚C20素砼基层
4.未详尽处满足图纸设计、相关规范要求</t>
  </si>
  <si>
    <t>m2</t>
  </si>
  <si>
    <t>恢复原有铺装及垫层</t>
  </si>
  <si>
    <t>1.素土夯实
2.150厚毛石料垫层
3.100厚C20素砼基层
4.30厚1:3水泥砂浆粘接层
5.18厚PV砖面铺装</t>
  </si>
  <si>
    <t>1.拆除室内地砖
2.拆除30厚1:3水泥砂浆粘接层
3.拆除100厚C20素砼基层
4.未详尽处满足图纸设计、相关规范要求</t>
  </si>
  <si>
    <t>1.素土夯实
2.150厚毛石料垫层
3.100厚C20素砼基层
4.30厚1:3水泥砂浆粘接层
5.恢复室内地砖</t>
  </si>
  <si>
    <t>垃圾外运</t>
  </si>
  <si>
    <t>1.拆除原有铺装、垫层、毛料垃圾外运
2.未详尽处满足图纸设计、相关规范要求</t>
  </si>
  <si>
    <t>m3</t>
  </si>
  <si>
    <t>管沟土方挖填</t>
  </si>
  <si>
    <t>1.管沟土方挖填
2.未详尽处满足图纸设计、相关规范要求</t>
  </si>
  <si>
    <t>地坑土方开挖</t>
  </si>
  <si>
    <t>1.地坑土方开挖
2.未详尽处满足图纸设计、相关规范要求</t>
  </si>
  <si>
    <t>地坑土方回填</t>
  </si>
  <si>
    <t>1.地坑土方回填
2.未详尽处满足图纸设计、相关规范要求</t>
  </si>
  <si>
    <t>土方外运</t>
  </si>
  <si>
    <t>1.土方外运
2.未详尽处满足图纸设计、相关规范要求</t>
  </si>
  <si>
    <t>其它</t>
  </si>
  <si>
    <t>1.地下管线及PC砖复杂因素
2.土方外运至指定垃圾处理站
3.施工现场采用硬质彩钢围挡</t>
  </si>
  <si>
    <t>项</t>
  </si>
  <si>
    <t>合计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</si>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</sst>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name val="微软雅黑"/>
      <charset val="134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26" fillId="16" borderId="13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0" fontId="9" fillId="0" borderId="1" xfId="11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176" fontId="10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0" fontId="9" fillId="5" borderId="1" xfId="1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0" fontId="11" fillId="0" borderId="0" xfId="0" applyNumberFormat="1" applyFont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10" fontId="7" fillId="0" borderId="0" xfId="0" applyNumberFormat="1" applyFont="1" applyFill="1" applyAlignment="1">
      <alignment vertical="center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176" fontId="5" fillId="3" borderId="1" xfId="11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9" fillId="0" borderId="1" xfId="1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9" fillId="5" borderId="1" xfId="0" applyNumberFormat="1" applyFont="1" applyFill="1" applyBorder="1" applyAlignment="1">
      <alignment horizontal="center" vertical="center"/>
    </xf>
    <xf numFmtId="9" fontId="5" fillId="5" borderId="1" xfId="0" applyNumberFormat="1" applyFont="1" applyFill="1" applyBorder="1" applyAlignment="1">
      <alignment horizontal="center" vertical="center" wrapText="1"/>
    </xf>
    <xf numFmtId="176" fontId="11" fillId="0" borderId="0" xfId="11" applyNumberFormat="1" applyFont="1" applyAlignment="1">
      <alignment horizontal="left" vertical="center"/>
    </xf>
    <xf numFmtId="0" fontId="7" fillId="0" borderId="7" xfId="0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0" xfId="11" applyNumberFormat="1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176" fontId="7" fillId="0" borderId="0" xfId="11" applyNumberFormat="1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view="pageBreakPreview" zoomScaleNormal="115" workbookViewId="0">
      <pane xSplit="2" ySplit="3" topLeftCell="C4" activePane="bottomRight" state="frozen"/>
      <selection/>
      <selection pane="topRight"/>
      <selection pane="bottomLeft"/>
      <selection pane="bottomRight" activeCell="P2" sqref="P$1:P$1048576"/>
    </sheetView>
  </sheetViews>
  <sheetFormatPr defaultColWidth="9" defaultRowHeight="13.5"/>
  <cols>
    <col min="1" max="1" width="3.875" style="2" customWidth="1"/>
    <col min="2" max="2" width="14.875" style="2" customWidth="1"/>
    <col min="3" max="3" width="22.875" style="2" customWidth="1"/>
    <col min="4" max="4" width="5" style="2" customWidth="1"/>
    <col min="5" max="5" width="12.5" style="2" customWidth="1"/>
    <col min="6" max="6" width="11.5" style="2" customWidth="1"/>
    <col min="7" max="7" width="12" style="2" customWidth="1"/>
    <col min="8" max="8" width="15.875" style="3" customWidth="1"/>
    <col min="9" max="9" width="13.5" style="2" customWidth="1"/>
    <col min="10" max="10" width="14.25" style="2" customWidth="1"/>
    <col min="11" max="11" width="12.25" style="2" customWidth="1"/>
    <col min="12" max="12" width="11.875" style="2" customWidth="1"/>
    <col min="13" max="13" width="13.25" style="4" customWidth="1"/>
    <col min="14" max="14" width="13" style="3" customWidth="1"/>
    <col min="15" max="15" width="13.375" style="2" customWidth="1"/>
    <col min="16" max="16" width="13.5" style="2" customWidth="1"/>
    <col min="17" max="17" width="15.5" style="2" hidden="1" customWidth="1"/>
    <col min="18" max="16384" width="9" style="2"/>
  </cols>
  <sheetData>
    <row r="1" ht="27" customHeight="1" spans="1:17">
      <c r="A1" s="5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  <c r="L1" s="6"/>
      <c r="M1" s="41"/>
      <c r="N1" s="7"/>
      <c r="O1" s="6"/>
      <c r="P1" s="6"/>
      <c r="Q1" s="6"/>
    </row>
    <row r="2" ht="18.95" customHeight="1" spans="1:17">
      <c r="A2" s="8" t="s">
        <v>1</v>
      </c>
      <c r="B2" s="8" t="s">
        <v>2</v>
      </c>
      <c r="C2" s="9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10" t="s">
        <v>8</v>
      </c>
      <c r="I2" s="8"/>
      <c r="J2" s="8" t="s">
        <v>9</v>
      </c>
      <c r="K2" s="8"/>
      <c r="L2" s="8"/>
      <c r="M2" s="42" t="s">
        <v>10</v>
      </c>
      <c r="N2" s="10"/>
      <c r="O2" s="8" t="s">
        <v>11</v>
      </c>
      <c r="P2" s="8" t="s">
        <v>12</v>
      </c>
      <c r="Q2" s="8" t="s">
        <v>13</v>
      </c>
    </row>
    <row r="3" ht="18" customHeight="1" spans="1:17">
      <c r="A3" s="8"/>
      <c r="B3" s="8"/>
      <c r="C3" s="11"/>
      <c r="D3" s="11"/>
      <c r="E3" s="8"/>
      <c r="F3" s="8"/>
      <c r="G3" s="8"/>
      <c r="H3" s="10" t="s">
        <v>14</v>
      </c>
      <c r="I3" s="8" t="s">
        <v>15</v>
      </c>
      <c r="J3" s="8" t="s">
        <v>16</v>
      </c>
      <c r="K3" s="8" t="s">
        <v>17</v>
      </c>
      <c r="L3" s="8" t="s">
        <v>18</v>
      </c>
      <c r="M3" s="42" t="s">
        <v>19</v>
      </c>
      <c r="N3" s="10" t="s">
        <v>20</v>
      </c>
      <c r="O3" s="8"/>
      <c r="P3" s="8"/>
      <c r="Q3" s="8"/>
    </row>
    <row r="4" ht="24" customHeight="1" spans="1:17">
      <c r="A4" s="12"/>
      <c r="B4" s="13" t="s">
        <v>21</v>
      </c>
      <c r="C4" s="14"/>
      <c r="D4" s="15"/>
      <c r="E4" s="16" t="s">
        <v>22</v>
      </c>
      <c r="F4" s="17" t="s">
        <v>23</v>
      </c>
      <c r="G4" s="17" t="s">
        <v>23</v>
      </c>
      <c r="H4" s="18" t="s">
        <v>24</v>
      </c>
      <c r="I4" s="43" t="s">
        <v>25</v>
      </c>
      <c r="J4" s="18" t="s">
        <v>26</v>
      </c>
      <c r="K4" s="44" t="s">
        <v>27</v>
      </c>
      <c r="L4" s="43" t="s">
        <v>28</v>
      </c>
      <c r="M4" s="45" t="s">
        <v>29</v>
      </c>
      <c r="N4" s="46" t="s">
        <v>30</v>
      </c>
      <c r="O4" s="43" t="s">
        <v>31</v>
      </c>
      <c r="P4" s="43" t="s">
        <v>32</v>
      </c>
      <c r="Q4" s="64" t="s">
        <v>33</v>
      </c>
    </row>
    <row r="5" ht="25" customHeight="1" spans="1:19">
      <c r="A5" s="19">
        <v>1</v>
      </c>
      <c r="B5" s="20"/>
      <c r="C5" s="20"/>
      <c r="D5" s="20"/>
      <c r="E5" s="20"/>
      <c r="F5" s="20"/>
      <c r="G5" s="19"/>
      <c r="H5" s="21">
        <f>H6</f>
        <v>0</v>
      </c>
      <c r="I5" s="47">
        <f>SUM(I6:I22)</f>
        <v>0</v>
      </c>
      <c r="J5" s="47"/>
      <c r="K5" s="48"/>
      <c r="L5" s="47">
        <f>SUM(L6:L22)</f>
        <v>107989.6908368</v>
      </c>
      <c r="M5" s="47">
        <f>SUM(M6:M22)</f>
        <v>107989.6908368</v>
      </c>
      <c r="N5" s="49">
        <f>N6</f>
        <v>0.8</v>
      </c>
      <c r="O5" s="47">
        <v>0</v>
      </c>
      <c r="P5" s="47">
        <f>SUM(P6:P14)</f>
        <v>0</v>
      </c>
      <c r="Q5" s="65"/>
      <c r="S5" s="66"/>
    </row>
    <row r="6" ht="25" customHeight="1" outlineLevel="1" spans="1:19">
      <c r="A6" s="22">
        <v>1</v>
      </c>
      <c r="B6" s="23" t="s">
        <v>34</v>
      </c>
      <c r="C6" s="23" t="s">
        <v>35</v>
      </c>
      <c r="D6" s="24" t="s">
        <v>36</v>
      </c>
      <c r="E6" s="25">
        <f t="shared" ref="E6:E16" si="0">F6*G6</f>
        <v>29400</v>
      </c>
      <c r="F6" s="25">
        <v>3</v>
      </c>
      <c r="G6" s="26">
        <v>9800</v>
      </c>
      <c r="H6" s="27">
        <v>0</v>
      </c>
      <c r="I6" s="50">
        <v>0</v>
      </c>
      <c r="J6" s="51">
        <f>F6</f>
        <v>3</v>
      </c>
      <c r="K6" s="52">
        <v>0.8</v>
      </c>
      <c r="L6" s="51">
        <f t="shared" ref="L6:L16" si="1">G6*J6*K6</f>
        <v>23520</v>
      </c>
      <c r="M6" s="53">
        <f t="shared" ref="M6:M16" si="2">I6+L6</f>
        <v>23520</v>
      </c>
      <c r="N6" s="49">
        <f t="shared" ref="N6:N16" si="3">M6/E6</f>
        <v>0.8</v>
      </c>
      <c r="O6" s="52">
        <v>0</v>
      </c>
      <c r="P6" s="51">
        <f t="shared" ref="P6:P16" si="4">I6-O6</f>
        <v>0</v>
      </c>
      <c r="Q6" s="50"/>
      <c r="S6" s="66"/>
    </row>
    <row r="7" ht="25" customHeight="1" outlineLevel="1" spans="1:19">
      <c r="A7" s="22">
        <v>2</v>
      </c>
      <c r="B7" s="23" t="s">
        <v>37</v>
      </c>
      <c r="C7" s="23" t="s">
        <v>38</v>
      </c>
      <c r="D7" s="24" t="s">
        <v>36</v>
      </c>
      <c r="E7" s="25">
        <f t="shared" si="0"/>
        <v>7350</v>
      </c>
      <c r="F7" s="25">
        <v>3</v>
      </c>
      <c r="G7" s="26">
        <v>2450</v>
      </c>
      <c r="H7" s="27">
        <v>0</v>
      </c>
      <c r="I7" s="50">
        <v>0</v>
      </c>
      <c r="J7" s="51">
        <f>F7</f>
        <v>3</v>
      </c>
      <c r="K7" s="54">
        <v>0.8</v>
      </c>
      <c r="L7" s="51">
        <f t="shared" si="1"/>
        <v>5880</v>
      </c>
      <c r="M7" s="53">
        <f t="shared" si="2"/>
        <v>5880</v>
      </c>
      <c r="N7" s="49">
        <f t="shared" si="3"/>
        <v>0.8</v>
      </c>
      <c r="O7" s="54">
        <v>0</v>
      </c>
      <c r="P7" s="51">
        <f t="shared" si="4"/>
        <v>0</v>
      </c>
      <c r="Q7" s="50"/>
      <c r="S7" s="66"/>
    </row>
    <row r="8" ht="25" customHeight="1" outlineLevel="1" spans="1:19">
      <c r="A8" s="22">
        <v>3</v>
      </c>
      <c r="B8" s="23" t="s">
        <v>39</v>
      </c>
      <c r="C8" s="23" t="s">
        <v>40</v>
      </c>
      <c r="D8" s="24" t="s">
        <v>41</v>
      </c>
      <c r="E8" s="25">
        <f t="shared" si="0"/>
        <v>9463.75</v>
      </c>
      <c r="F8" s="25">
        <v>75.71</v>
      </c>
      <c r="G8" s="26">
        <v>125</v>
      </c>
      <c r="H8" s="27">
        <v>0</v>
      </c>
      <c r="I8" s="50">
        <v>0</v>
      </c>
      <c r="J8" s="51">
        <f>F8</f>
        <v>75.71</v>
      </c>
      <c r="K8" s="52">
        <v>0.8</v>
      </c>
      <c r="L8" s="51">
        <f t="shared" si="1"/>
        <v>7571</v>
      </c>
      <c r="M8" s="53">
        <f t="shared" si="2"/>
        <v>7571</v>
      </c>
      <c r="N8" s="49">
        <f t="shared" si="3"/>
        <v>0.8</v>
      </c>
      <c r="O8" s="52">
        <v>0</v>
      </c>
      <c r="P8" s="51">
        <f t="shared" si="4"/>
        <v>0</v>
      </c>
      <c r="Q8" s="50"/>
      <c r="S8" s="66"/>
    </row>
    <row r="9" ht="25" customHeight="1" outlineLevel="1" spans="1:19">
      <c r="A9" s="22">
        <v>4</v>
      </c>
      <c r="B9" s="23" t="s">
        <v>42</v>
      </c>
      <c r="C9" s="23" t="s">
        <v>43</v>
      </c>
      <c r="D9" s="24" t="s">
        <v>41</v>
      </c>
      <c r="E9" s="25">
        <f t="shared" si="0"/>
        <v>10328.4</v>
      </c>
      <c r="F9" s="25">
        <v>68.4</v>
      </c>
      <c r="G9" s="26">
        <v>151</v>
      </c>
      <c r="H9" s="27">
        <v>0</v>
      </c>
      <c r="I9" s="50">
        <v>0</v>
      </c>
      <c r="J9" s="51">
        <v>0</v>
      </c>
      <c r="K9" s="54">
        <v>0.8</v>
      </c>
      <c r="L9" s="51">
        <f t="shared" si="1"/>
        <v>0</v>
      </c>
      <c r="M9" s="53">
        <f t="shared" si="2"/>
        <v>0</v>
      </c>
      <c r="N9" s="49">
        <f t="shared" si="3"/>
        <v>0</v>
      </c>
      <c r="O9" s="54">
        <v>0</v>
      </c>
      <c r="P9" s="51">
        <f t="shared" si="4"/>
        <v>0</v>
      </c>
      <c r="Q9" s="50"/>
      <c r="S9" s="66"/>
    </row>
    <row r="10" ht="25" customHeight="1" outlineLevel="1" spans="1:19">
      <c r="A10" s="22">
        <v>5</v>
      </c>
      <c r="B10" s="23" t="s">
        <v>44</v>
      </c>
      <c r="C10" s="23" t="s">
        <v>45</v>
      </c>
      <c r="D10" s="24" t="s">
        <v>46</v>
      </c>
      <c r="E10" s="25">
        <f t="shared" si="0"/>
        <v>1500</v>
      </c>
      <c r="F10" s="25">
        <v>12</v>
      </c>
      <c r="G10" s="26">
        <v>125</v>
      </c>
      <c r="H10" s="27">
        <v>0</v>
      </c>
      <c r="I10" s="50">
        <v>0</v>
      </c>
      <c r="J10" s="51">
        <v>0</v>
      </c>
      <c r="K10" s="52">
        <v>0.8</v>
      </c>
      <c r="L10" s="51">
        <f t="shared" si="1"/>
        <v>0</v>
      </c>
      <c r="M10" s="53">
        <f t="shared" si="2"/>
        <v>0</v>
      </c>
      <c r="N10" s="49">
        <f t="shared" si="3"/>
        <v>0</v>
      </c>
      <c r="O10" s="52">
        <v>0</v>
      </c>
      <c r="P10" s="51">
        <f t="shared" si="4"/>
        <v>0</v>
      </c>
      <c r="Q10" s="50"/>
      <c r="S10" s="66"/>
    </row>
    <row r="11" ht="25" customHeight="1" outlineLevel="1" spans="1:19">
      <c r="A11" s="22">
        <v>6</v>
      </c>
      <c r="B11" s="23" t="s">
        <v>47</v>
      </c>
      <c r="C11" s="23" t="s">
        <v>48</v>
      </c>
      <c r="D11" s="24" t="s">
        <v>46</v>
      </c>
      <c r="E11" s="25">
        <f t="shared" si="0"/>
        <v>2280</v>
      </c>
      <c r="F11" s="25">
        <v>12</v>
      </c>
      <c r="G11" s="26">
        <v>190</v>
      </c>
      <c r="H11" s="27">
        <v>0</v>
      </c>
      <c r="I11" s="50">
        <v>0</v>
      </c>
      <c r="J11" s="51">
        <v>0</v>
      </c>
      <c r="K11" s="54">
        <v>0.8</v>
      </c>
      <c r="L11" s="51">
        <f t="shared" si="1"/>
        <v>0</v>
      </c>
      <c r="M11" s="53">
        <f t="shared" si="2"/>
        <v>0</v>
      </c>
      <c r="N11" s="49">
        <f t="shared" si="3"/>
        <v>0</v>
      </c>
      <c r="O11" s="54">
        <v>0</v>
      </c>
      <c r="P11" s="51">
        <f t="shared" si="4"/>
        <v>0</v>
      </c>
      <c r="Q11" s="50"/>
      <c r="S11" s="66"/>
    </row>
    <row r="12" ht="25" customHeight="1" outlineLevel="1" spans="1:19">
      <c r="A12" s="22">
        <v>7</v>
      </c>
      <c r="B12" s="23" t="s">
        <v>49</v>
      </c>
      <c r="C12" s="23" t="s">
        <v>50</v>
      </c>
      <c r="D12" s="24" t="s">
        <v>46</v>
      </c>
      <c r="E12" s="25">
        <f t="shared" si="0"/>
        <v>1605</v>
      </c>
      <c r="F12" s="25">
        <v>3</v>
      </c>
      <c r="G12" s="26">
        <v>535</v>
      </c>
      <c r="H12" s="27">
        <v>0</v>
      </c>
      <c r="I12" s="50">
        <v>0</v>
      </c>
      <c r="J12" s="51">
        <f>F12</f>
        <v>3</v>
      </c>
      <c r="K12" s="54">
        <v>0.8</v>
      </c>
      <c r="L12" s="51">
        <f t="shared" si="1"/>
        <v>1284</v>
      </c>
      <c r="M12" s="53">
        <f t="shared" si="2"/>
        <v>1284</v>
      </c>
      <c r="N12" s="49">
        <f t="shared" si="3"/>
        <v>0.8</v>
      </c>
      <c r="O12" s="54">
        <v>0</v>
      </c>
      <c r="P12" s="51">
        <f t="shared" si="4"/>
        <v>0</v>
      </c>
      <c r="Q12" s="50"/>
      <c r="S12" s="66"/>
    </row>
    <row r="13" ht="25" customHeight="1" outlineLevel="1" spans="1:19">
      <c r="A13" s="22">
        <v>8</v>
      </c>
      <c r="B13" s="23" t="s">
        <v>51</v>
      </c>
      <c r="C13" s="23" t="s">
        <v>52</v>
      </c>
      <c r="D13" s="24" t="s">
        <v>53</v>
      </c>
      <c r="E13" s="25">
        <f t="shared" si="0"/>
        <v>7796.412</v>
      </c>
      <c r="F13" s="25">
        <v>149.931</v>
      </c>
      <c r="G13" s="26">
        <v>52</v>
      </c>
      <c r="H13" s="27">
        <v>0</v>
      </c>
      <c r="I13" s="50">
        <v>0</v>
      </c>
      <c r="J13" s="51">
        <f>F13</f>
        <v>149.931</v>
      </c>
      <c r="K13" s="52">
        <v>0.8</v>
      </c>
      <c r="L13" s="51">
        <f t="shared" si="1"/>
        <v>6237.1296</v>
      </c>
      <c r="M13" s="53">
        <f t="shared" si="2"/>
        <v>6237.1296</v>
      </c>
      <c r="N13" s="49">
        <f t="shared" si="3"/>
        <v>0.8</v>
      </c>
      <c r="O13" s="52">
        <v>0</v>
      </c>
      <c r="P13" s="51">
        <f t="shared" si="4"/>
        <v>0</v>
      </c>
      <c r="Q13" s="50"/>
      <c r="S13" s="66"/>
    </row>
    <row r="14" ht="25" customHeight="1" outlineLevel="1" spans="1:19">
      <c r="A14" s="22">
        <v>9</v>
      </c>
      <c r="B14" s="23" t="s">
        <v>54</v>
      </c>
      <c r="C14" s="23" t="s">
        <v>55</v>
      </c>
      <c r="D14" s="24" t="s">
        <v>53</v>
      </c>
      <c r="E14" s="25">
        <f t="shared" si="0"/>
        <v>40931.163</v>
      </c>
      <c r="F14" s="28">
        <v>149.931</v>
      </c>
      <c r="G14" s="26">
        <v>273</v>
      </c>
      <c r="H14" s="27">
        <v>0</v>
      </c>
      <c r="I14" s="50">
        <v>0</v>
      </c>
      <c r="J14" s="51">
        <f>F14</f>
        <v>149.931</v>
      </c>
      <c r="K14" s="54">
        <v>0.8</v>
      </c>
      <c r="L14" s="51">
        <f t="shared" si="1"/>
        <v>32744.9304</v>
      </c>
      <c r="M14" s="53">
        <f t="shared" si="2"/>
        <v>32744.9304</v>
      </c>
      <c r="N14" s="49">
        <f t="shared" si="3"/>
        <v>0.8</v>
      </c>
      <c r="O14" s="54">
        <v>0</v>
      </c>
      <c r="P14" s="51">
        <f t="shared" si="4"/>
        <v>0</v>
      </c>
      <c r="Q14" s="50"/>
      <c r="S14" s="66"/>
    </row>
    <row r="15" s="1" customFormat="1" ht="25" customHeight="1" outlineLevel="1" spans="1:17">
      <c r="A15" s="22">
        <v>10</v>
      </c>
      <c r="B15" s="23" t="s">
        <v>51</v>
      </c>
      <c r="C15" s="23" t="s">
        <v>56</v>
      </c>
      <c r="D15" s="24" t="s">
        <v>53</v>
      </c>
      <c r="E15" s="25">
        <f t="shared" si="0"/>
        <v>468</v>
      </c>
      <c r="F15" s="25">
        <v>9</v>
      </c>
      <c r="G15" s="26">
        <v>52</v>
      </c>
      <c r="H15" s="27">
        <v>0</v>
      </c>
      <c r="I15" s="50">
        <v>0</v>
      </c>
      <c r="J15" s="51">
        <v>0</v>
      </c>
      <c r="K15" s="52">
        <v>0.8</v>
      </c>
      <c r="L15" s="51">
        <f t="shared" si="1"/>
        <v>0</v>
      </c>
      <c r="M15" s="53">
        <f t="shared" si="2"/>
        <v>0</v>
      </c>
      <c r="N15" s="49">
        <f t="shared" si="3"/>
        <v>0</v>
      </c>
      <c r="O15" s="52">
        <v>0</v>
      </c>
      <c r="P15" s="51">
        <f t="shared" si="4"/>
        <v>0</v>
      </c>
      <c r="Q15" s="67"/>
    </row>
    <row r="16" s="1" customFormat="1" ht="25" customHeight="1" outlineLevel="1" spans="1:17">
      <c r="A16" s="22">
        <v>11</v>
      </c>
      <c r="B16" s="23" t="s">
        <v>54</v>
      </c>
      <c r="C16" s="23" t="s">
        <v>57</v>
      </c>
      <c r="D16" s="24" t="s">
        <v>53</v>
      </c>
      <c r="E16" s="25">
        <f t="shared" si="0"/>
        <v>2403</v>
      </c>
      <c r="F16" s="25">
        <v>9</v>
      </c>
      <c r="G16" s="26">
        <v>267</v>
      </c>
      <c r="H16" s="27">
        <v>0</v>
      </c>
      <c r="I16" s="50">
        <v>0</v>
      </c>
      <c r="J16" s="51">
        <f>F16</f>
        <v>9</v>
      </c>
      <c r="K16" s="54">
        <v>0.8</v>
      </c>
      <c r="L16" s="51">
        <f t="shared" si="1"/>
        <v>1922.4</v>
      </c>
      <c r="M16" s="53">
        <f t="shared" si="2"/>
        <v>1922.4</v>
      </c>
      <c r="N16" s="49">
        <f t="shared" si="3"/>
        <v>0.8</v>
      </c>
      <c r="O16" s="54">
        <v>0</v>
      </c>
      <c r="P16" s="51">
        <f t="shared" si="4"/>
        <v>0</v>
      </c>
      <c r="Q16" s="67"/>
    </row>
    <row r="17" s="1" customFormat="1" ht="25" customHeight="1" outlineLevel="1" spans="1:17">
      <c r="A17" s="22">
        <v>12</v>
      </c>
      <c r="B17" s="23" t="s">
        <v>58</v>
      </c>
      <c r="C17" s="23" t="s">
        <v>59</v>
      </c>
      <c r="D17" s="24" t="s">
        <v>60</v>
      </c>
      <c r="E17" s="25">
        <f t="shared" ref="E17:E22" si="5">F17*G17</f>
        <v>3430.66347</v>
      </c>
      <c r="F17" s="25">
        <v>52.779438</v>
      </c>
      <c r="G17" s="26">
        <v>65</v>
      </c>
      <c r="H17" s="27">
        <v>0</v>
      </c>
      <c r="I17" s="50">
        <v>0</v>
      </c>
      <c r="J17" s="51">
        <f t="shared" ref="J17:J22" si="6">F17</f>
        <v>52.779438</v>
      </c>
      <c r="K17" s="54">
        <v>0.8</v>
      </c>
      <c r="L17" s="51">
        <f t="shared" ref="L17:L22" si="7">G17*J17*K17</f>
        <v>2744.530776</v>
      </c>
      <c r="M17" s="53">
        <f t="shared" ref="M17:M22" si="8">I17+L17</f>
        <v>2744.530776</v>
      </c>
      <c r="N17" s="49">
        <f t="shared" ref="N17:N22" si="9">M17/E17</f>
        <v>0.8</v>
      </c>
      <c r="O17" s="54">
        <v>0</v>
      </c>
      <c r="P17" s="51">
        <f t="shared" ref="P17:P22" si="10">I17-O17</f>
        <v>0</v>
      </c>
      <c r="Q17" s="67"/>
    </row>
    <row r="18" s="1" customFormat="1" ht="25" customHeight="1" outlineLevel="1" spans="1:17">
      <c r="A18" s="22">
        <v>13</v>
      </c>
      <c r="B18" s="23" t="s">
        <v>61</v>
      </c>
      <c r="C18" s="23" t="s">
        <v>62</v>
      </c>
      <c r="D18" s="24" t="s">
        <v>60</v>
      </c>
      <c r="E18" s="25">
        <f t="shared" si="5"/>
        <v>864.275076</v>
      </c>
      <c r="F18" s="25">
        <v>20.577978</v>
      </c>
      <c r="G18" s="26">
        <v>42</v>
      </c>
      <c r="H18" s="27">
        <v>0</v>
      </c>
      <c r="I18" s="50">
        <v>0</v>
      </c>
      <c r="J18" s="51">
        <f t="shared" si="6"/>
        <v>20.577978</v>
      </c>
      <c r="K18" s="52">
        <v>0.8</v>
      </c>
      <c r="L18" s="51">
        <f t="shared" si="7"/>
        <v>691.4200608</v>
      </c>
      <c r="M18" s="53">
        <f t="shared" si="8"/>
        <v>691.4200608</v>
      </c>
      <c r="N18" s="49">
        <f t="shared" si="9"/>
        <v>0.8</v>
      </c>
      <c r="O18" s="52">
        <v>0</v>
      </c>
      <c r="P18" s="51">
        <f t="shared" si="10"/>
        <v>0</v>
      </c>
      <c r="Q18" s="67"/>
    </row>
    <row r="19" s="1" customFormat="1" ht="25" customHeight="1" outlineLevel="1" spans="1:17">
      <c r="A19" s="22">
        <v>14</v>
      </c>
      <c r="B19" s="23" t="s">
        <v>63</v>
      </c>
      <c r="C19" s="23" t="s">
        <v>64</v>
      </c>
      <c r="D19" s="24" t="s">
        <v>60</v>
      </c>
      <c r="E19" s="25">
        <f t="shared" si="5"/>
        <v>5880</v>
      </c>
      <c r="F19" s="25">
        <v>120</v>
      </c>
      <c r="G19" s="26">
        <v>49</v>
      </c>
      <c r="H19" s="27">
        <v>0</v>
      </c>
      <c r="I19" s="50">
        <v>0</v>
      </c>
      <c r="J19" s="51">
        <f t="shared" si="6"/>
        <v>120</v>
      </c>
      <c r="K19" s="54">
        <v>0.8</v>
      </c>
      <c r="L19" s="51">
        <f t="shared" si="7"/>
        <v>4704</v>
      </c>
      <c r="M19" s="53">
        <f t="shared" si="8"/>
        <v>4704</v>
      </c>
      <c r="N19" s="49">
        <f t="shared" si="9"/>
        <v>0.8</v>
      </c>
      <c r="O19" s="54">
        <v>0</v>
      </c>
      <c r="P19" s="51">
        <f t="shared" si="10"/>
        <v>0</v>
      </c>
      <c r="Q19" s="67"/>
    </row>
    <row r="20" s="1" customFormat="1" ht="25" customHeight="1" outlineLevel="1" spans="1:17">
      <c r="A20" s="22">
        <v>15</v>
      </c>
      <c r="B20" s="29" t="s">
        <v>65</v>
      </c>
      <c r="C20" s="29" t="s">
        <v>66</v>
      </c>
      <c r="D20" s="30" t="s">
        <v>60</v>
      </c>
      <c r="E20" s="25">
        <f t="shared" si="5"/>
        <v>4138.95</v>
      </c>
      <c r="F20" s="25">
        <v>100.95</v>
      </c>
      <c r="G20" s="26">
        <v>41</v>
      </c>
      <c r="H20" s="27">
        <v>0</v>
      </c>
      <c r="I20" s="50">
        <v>0</v>
      </c>
      <c r="J20" s="51">
        <f t="shared" si="6"/>
        <v>100.95</v>
      </c>
      <c r="K20" s="52">
        <v>0.8</v>
      </c>
      <c r="L20" s="51">
        <f t="shared" si="7"/>
        <v>3311.16</v>
      </c>
      <c r="M20" s="53">
        <f t="shared" si="8"/>
        <v>3311.16</v>
      </c>
      <c r="N20" s="49">
        <f t="shared" si="9"/>
        <v>0.8</v>
      </c>
      <c r="O20" s="52">
        <v>0</v>
      </c>
      <c r="P20" s="51">
        <f t="shared" si="10"/>
        <v>0</v>
      </c>
      <c r="Q20" s="67"/>
    </row>
    <row r="21" s="1" customFormat="1" ht="25" customHeight="1" outlineLevel="1" spans="1:17">
      <c r="A21" s="22">
        <v>16</v>
      </c>
      <c r="B21" s="30" t="s">
        <v>67</v>
      </c>
      <c r="C21" s="29" t="s">
        <v>68</v>
      </c>
      <c r="D21" s="30" t="s">
        <v>60</v>
      </c>
      <c r="E21" s="25">
        <f t="shared" si="5"/>
        <v>723.9</v>
      </c>
      <c r="F21" s="25">
        <v>19.05</v>
      </c>
      <c r="G21" s="26">
        <v>38</v>
      </c>
      <c r="H21" s="27">
        <v>0</v>
      </c>
      <c r="I21" s="50">
        <v>0</v>
      </c>
      <c r="J21" s="51">
        <f t="shared" si="6"/>
        <v>19.05</v>
      </c>
      <c r="K21" s="54">
        <v>0.8</v>
      </c>
      <c r="L21" s="51">
        <f t="shared" si="7"/>
        <v>579.12</v>
      </c>
      <c r="M21" s="53">
        <f t="shared" si="8"/>
        <v>579.12</v>
      </c>
      <c r="N21" s="49">
        <f t="shared" si="9"/>
        <v>0.8</v>
      </c>
      <c r="O21" s="54">
        <v>0</v>
      </c>
      <c r="P21" s="51">
        <f t="shared" si="10"/>
        <v>0</v>
      </c>
      <c r="Q21" s="67"/>
    </row>
    <row r="22" s="1" customFormat="1" ht="25" customHeight="1" outlineLevel="1" spans="1:17">
      <c r="A22" s="22">
        <v>17</v>
      </c>
      <c r="B22" s="31" t="s">
        <v>69</v>
      </c>
      <c r="C22" s="29" t="s">
        <v>70</v>
      </c>
      <c r="D22" s="31" t="s">
        <v>71</v>
      </c>
      <c r="E22" s="25">
        <f t="shared" si="5"/>
        <v>21000</v>
      </c>
      <c r="F22" s="25">
        <v>1</v>
      </c>
      <c r="G22" s="26">
        <v>21000</v>
      </c>
      <c r="H22" s="27">
        <v>0</v>
      </c>
      <c r="I22" s="50">
        <v>0</v>
      </c>
      <c r="J22" s="51">
        <f t="shared" si="6"/>
        <v>1</v>
      </c>
      <c r="K22" s="52">
        <v>0.8</v>
      </c>
      <c r="L22" s="51">
        <f t="shared" si="7"/>
        <v>16800</v>
      </c>
      <c r="M22" s="53">
        <f t="shared" si="8"/>
        <v>16800</v>
      </c>
      <c r="N22" s="49">
        <f t="shared" si="9"/>
        <v>0.8</v>
      </c>
      <c r="O22" s="52">
        <v>0</v>
      </c>
      <c r="P22" s="51">
        <f t="shared" si="10"/>
        <v>0</v>
      </c>
      <c r="Q22" s="67"/>
    </row>
    <row r="23" s="1" customFormat="1" ht="25" customHeight="1" spans="1:17">
      <c r="A23" s="22">
        <v>18</v>
      </c>
      <c r="B23" s="32" t="s">
        <v>72</v>
      </c>
      <c r="C23" s="32"/>
      <c r="D23" s="32"/>
      <c r="E23" s="33">
        <f>SUM(E6:E22)</f>
        <v>149563.513546</v>
      </c>
      <c r="F23" s="32"/>
      <c r="G23" s="34"/>
      <c r="H23" s="35"/>
      <c r="I23" s="55">
        <f>I5</f>
        <v>0</v>
      </c>
      <c r="J23" s="55"/>
      <c r="K23" s="56"/>
      <c r="L23" s="55">
        <f>L5</f>
        <v>107989.6908368</v>
      </c>
      <c r="M23" s="55">
        <f>M5</f>
        <v>107989.6908368</v>
      </c>
      <c r="N23" s="55">
        <f>N5</f>
        <v>0.8</v>
      </c>
      <c r="O23" s="55">
        <v>0</v>
      </c>
      <c r="P23" s="55">
        <v>0</v>
      </c>
      <c r="Q23" s="68"/>
    </row>
    <row r="24" ht="25" customHeight="1" spans="1:17">
      <c r="A24" s="22"/>
      <c r="B24" s="22" t="s">
        <v>73</v>
      </c>
      <c r="C24" s="22"/>
      <c r="D24" s="22"/>
      <c r="E24" s="22"/>
      <c r="F24" s="22"/>
      <c r="G24" s="22"/>
      <c r="H24" s="27"/>
      <c r="I24" s="50"/>
      <c r="J24" s="50"/>
      <c r="K24" s="50"/>
      <c r="L24" s="50">
        <f>TRUNC(L23,0)</f>
        <v>107989</v>
      </c>
      <c r="M24" s="53"/>
      <c r="N24" s="49"/>
      <c r="O24" s="50"/>
      <c r="P24" s="50"/>
      <c r="Q24" s="69" t="s">
        <v>74</v>
      </c>
    </row>
    <row r="25" ht="25" hidden="1" customHeight="1" spans="1:17">
      <c r="A25" s="36" t="s">
        <v>75</v>
      </c>
      <c r="B25" s="36"/>
      <c r="C25" s="36"/>
      <c r="D25" s="36"/>
      <c r="E25" s="36"/>
      <c r="F25" s="36"/>
      <c r="G25" s="36"/>
      <c r="H25" s="37"/>
      <c r="I25" s="36"/>
      <c r="J25" s="36"/>
      <c r="K25" s="36"/>
      <c r="L25" s="36"/>
      <c r="M25" s="57"/>
      <c r="N25" s="37"/>
      <c r="O25" s="36"/>
      <c r="P25" s="36"/>
      <c r="Q25" s="36"/>
    </row>
    <row r="26" ht="25" hidden="1" customHeight="1" spans="1:17">
      <c r="A26" s="36" t="s">
        <v>76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ht="26.25" customHeight="1" spans="1:17">
      <c r="A27" s="38"/>
      <c r="B27" s="39"/>
      <c r="C27" s="39"/>
      <c r="D27" s="39"/>
      <c r="E27" s="39"/>
      <c r="F27" s="39"/>
      <c r="G27" s="39"/>
      <c r="H27" s="40"/>
      <c r="I27" s="58" t="s">
        <v>77</v>
      </c>
      <c r="J27" s="58"/>
      <c r="K27" s="58"/>
      <c r="L27" s="59"/>
      <c r="M27" s="60"/>
      <c r="N27" s="61" t="s">
        <v>78</v>
      </c>
      <c r="O27" s="62"/>
      <c r="P27" s="39"/>
      <c r="Q27" s="39"/>
    </row>
    <row r="28" ht="28.5" customHeight="1" spans="1:17">
      <c r="A28" s="38"/>
      <c r="B28" s="39"/>
      <c r="C28" s="39"/>
      <c r="D28" s="39"/>
      <c r="E28" s="39"/>
      <c r="F28" s="39"/>
      <c r="G28" s="39"/>
      <c r="H28" s="40"/>
      <c r="L28" s="39"/>
      <c r="M28" s="63"/>
      <c r="N28" s="40"/>
      <c r="O28" s="39"/>
      <c r="P28" s="39"/>
      <c r="Q28" s="39"/>
    </row>
  </sheetData>
  <sheetProtection formatCells="0" insertHyperlinks="0" autoFilter="0"/>
  <mergeCells count="21">
    <mergeCell ref="A1:Q1"/>
    <mergeCell ref="H2:I2"/>
    <mergeCell ref="J2:L2"/>
    <mergeCell ref="M2:N2"/>
    <mergeCell ref="B4:D4"/>
    <mergeCell ref="B24:G24"/>
    <mergeCell ref="A25:Q25"/>
    <mergeCell ref="A26:Q26"/>
    <mergeCell ref="I27:K27"/>
    <mergeCell ref="L27:M27"/>
    <mergeCell ref="N27:O27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</mergeCells>
  <pageMargins left="0.511805555555556" right="0.236111111111111" top="0.66875" bottom="0.511805555555556" header="0.5" footer="0.5"/>
  <pageSetup paperSize="9" scale="67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进度款费用计算明细表（第1次）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WPS_1646296194</cp:lastModifiedBy>
  <dcterms:created xsi:type="dcterms:W3CDTF">2020-10-01T09:11:00Z</dcterms:created>
  <cp:lastPrinted>2021-06-25T16:38:00Z</cp:lastPrinted>
  <dcterms:modified xsi:type="dcterms:W3CDTF">2022-07-12T08:15:20Z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