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0"/>
  </bookViews>
  <sheets>
    <sheet name="进度款费用计算明细表（第3次）" sheetId="8" r:id="rId1"/>
  </sheets>
  <definedNames>
    <definedName name="_xlnm.Print_Area" localSheetId="0">'进度款费用计算明细表（第3次）'!$A$1:$K$24</definedName>
  </definedNames>
  <calcPr calcId="144525"/>
</workbook>
</file>

<file path=xl/sharedStrings.xml><?xml version="1.0" encoding="utf-8"?>
<sst xmlns="http://schemas.openxmlformats.org/spreadsheetml/2006/main" count="45" uniqueCount="45">
  <si>
    <t>宜阳山水文苑项目主楼及地库消防工程进度款费用计算明细表</t>
  </si>
  <si>
    <t>序号</t>
  </si>
  <si>
    <t>分项名称</t>
  </si>
  <si>
    <t>固定合同价
(元)</t>
  </si>
  <si>
    <t>本次申请应付款（元）</t>
  </si>
  <si>
    <t>累计实付款
(元)</t>
  </si>
  <si>
    <t>累计已批未付 (不含本次申请，元)</t>
  </si>
  <si>
    <t>本次付款形象进度简述</t>
  </si>
  <si>
    <t>累计已审批款</t>
  </si>
  <si>
    <t>合同节点比例</t>
  </si>
  <si>
    <t>累计应付款</t>
  </si>
  <si>
    <t>应申请总金额</t>
  </si>
  <si>
    <t>累计申请比例</t>
  </si>
  <si>
    <t>宜阳山水文苑项目主楼及地库消防工程</t>
  </si>
  <si>
    <t>按合同填写</t>
  </si>
  <si>
    <t>按已审批金额填写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</si>
  <si>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</si>
  <si>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</si>
  <si>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</si>
  <si>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</si>
  <si>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</si>
  <si>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</si>
  <si>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</si>
  <si>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1#楼</t>
  </si>
  <si>
    <t>2#楼</t>
  </si>
  <si>
    <t>3#楼</t>
  </si>
  <si>
    <t>5#楼</t>
  </si>
  <si>
    <t>6#楼</t>
  </si>
  <si>
    <t>7#楼</t>
  </si>
  <si>
    <t>8#楼</t>
  </si>
  <si>
    <t>9#楼</t>
  </si>
  <si>
    <t>10#楼</t>
  </si>
  <si>
    <t>11#楼</t>
  </si>
  <si>
    <t>12#楼</t>
  </si>
  <si>
    <t>13#楼</t>
  </si>
  <si>
    <t>地下车库</t>
  </si>
  <si>
    <t>抗震支架</t>
  </si>
  <si>
    <t>室外消火栓系统</t>
  </si>
  <si>
    <t>合计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</si>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</sst>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name val="微软雅黑"/>
      <charset val="134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indexed="8"/>
      <name val="宋体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25" fillId="15" borderId="4" applyNumberFormat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11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11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176" fontId="5" fillId="3" borderId="1" xfId="11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right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76" fontId="11" fillId="0" borderId="0" xfId="11" applyNumberFormat="1" applyFont="1" applyAlignment="1">
      <alignment horizontal="left" vertical="center"/>
    </xf>
    <xf numFmtId="10" fontId="11" fillId="0" borderId="0" xfId="0" applyNumberFormat="1" applyFont="1" applyAlignment="1">
      <alignment horizontal="left"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3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176" fontId="9" fillId="0" borderId="0" xfId="11" applyNumberFormat="1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left" vertical="top" wrapText="1"/>
    </xf>
    <xf numFmtId="176" fontId="9" fillId="0" borderId="0" xfId="11" applyNumberFormat="1" applyFont="1" applyFill="1" applyAlignment="1">
      <alignment vertical="center"/>
    </xf>
    <xf numFmtId="10" fontId="9" fillId="0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view="pageBreakPreview" zoomScaleNormal="115" workbookViewId="0">
      <pane xSplit="3" ySplit="4" topLeftCell="D5" activePane="bottomRight" state="frozen"/>
      <selection/>
      <selection pane="topRight"/>
      <selection pane="bottomLeft"/>
      <selection pane="bottomRight" activeCell="J20" sqref="J20"/>
    </sheetView>
  </sheetViews>
  <sheetFormatPr defaultColWidth="9" defaultRowHeight="13.5"/>
  <cols>
    <col min="1" max="1" width="3.875" style="2" customWidth="1"/>
    <col min="2" max="2" width="33.375" style="2" customWidth="1"/>
    <col min="3" max="3" width="12.5" style="2" customWidth="1"/>
    <col min="4" max="4" width="12.75" style="2" customWidth="1"/>
    <col min="5" max="5" width="10.875" style="2" customWidth="1"/>
    <col min="6" max="6" width="11.125" style="2" customWidth="1"/>
    <col min="7" max="7" width="11.75" style="3" customWidth="1"/>
    <col min="8" max="8" width="12" style="4" customWidth="1"/>
    <col min="9" max="9" width="13.375" style="2" customWidth="1"/>
    <col min="10" max="10" width="11.375" style="2" customWidth="1"/>
    <col min="11" max="11" width="15.5" style="2" hidden="1" customWidth="1"/>
    <col min="12" max="12" width="11.5" style="2"/>
    <col min="13" max="16384" width="9" style="2"/>
  </cols>
  <sheetData>
    <row r="1" ht="27" customHeight="1" spans="1:11">
      <c r="A1" s="5" t="s">
        <v>0</v>
      </c>
      <c r="B1" s="6"/>
      <c r="C1" s="6"/>
      <c r="D1" s="6"/>
      <c r="E1" s="6"/>
      <c r="F1" s="6"/>
      <c r="G1" s="7"/>
      <c r="H1" s="8"/>
      <c r="I1" s="6"/>
      <c r="J1" s="6"/>
      <c r="K1" s="6"/>
    </row>
    <row r="2" ht="18.95" customHeight="1" spans="1:11">
      <c r="A2" s="9" t="s">
        <v>1</v>
      </c>
      <c r="B2" s="9" t="s">
        <v>2</v>
      </c>
      <c r="C2" s="9" t="s">
        <v>3</v>
      </c>
      <c r="D2" s="9"/>
      <c r="E2" s="9"/>
      <c r="F2" s="9"/>
      <c r="G2" s="10" t="s">
        <v>4</v>
      </c>
      <c r="H2" s="11"/>
      <c r="I2" s="9" t="s">
        <v>5</v>
      </c>
      <c r="J2" s="9" t="s">
        <v>6</v>
      </c>
      <c r="K2" s="9" t="s">
        <v>7</v>
      </c>
    </row>
    <row r="3" ht="34" customHeight="1" spans="1:11">
      <c r="A3" s="9"/>
      <c r="B3" s="9"/>
      <c r="C3" s="9"/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  <c r="I3" s="9"/>
      <c r="J3" s="9"/>
      <c r="K3" s="9"/>
    </row>
    <row r="4" ht="24" customHeight="1" spans="1:11">
      <c r="A4" s="12"/>
      <c r="B4" s="13" t="s">
        <v>13</v>
      </c>
      <c r="C4" s="14" t="s">
        <v>14</v>
      </c>
      <c r="D4" s="15" t="s">
        <v>15</v>
      </c>
      <c r="E4" s="16" t="s">
        <v>16</v>
      </c>
      <c r="F4" s="15" t="s">
        <v>17</v>
      </c>
      <c r="G4" s="17" t="s">
        <v>18</v>
      </c>
      <c r="H4" s="18" t="s">
        <v>19</v>
      </c>
      <c r="I4" s="15" t="s">
        <v>20</v>
      </c>
      <c r="J4" s="15" t="s">
        <v>21</v>
      </c>
      <c r="K4" s="41" t="s">
        <v>22</v>
      </c>
    </row>
    <row r="5" ht="25" customHeight="1" spans="1:13">
      <c r="A5" s="19">
        <v>1</v>
      </c>
      <c r="B5" s="20" t="s">
        <v>23</v>
      </c>
      <c r="C5" s="21">
        <v>53897.91</v>
      </c>
      <c r="D5" s="22">
        <v>29559.933</v>
      </c>
      <c r="E5" s="23">
        <v>0.65</v>
      </c>
      <c r="F5" s="21">
        <f>45201.25*0.65</f>
        <v>29380.8125</v>
      </c>
      <c r="G5" s="22">
        <f>F5-D5</f>
        <v>-179.120500000001</v>
      </c>
      <c r="H5" s="22"/>
      <c r="I5" s="22"/>
      <c r="J5" s="22"/>
      <c r="K5" s="42"/>
      <c r="M5" s="43"/>
    </row>
    <row r="6" ht="25" customHeight="1" outlineLevel="1" spans="1:13">
      <c r="A6" s="19">
        <v>2</v>
      </c>
      <c r="B6" s="20" t="s">
        <v>24</v>
      </c>
      <c r="C6" s="21">
        <v>34960.18</v>
      </c>
      <c r="D6" s="22">
        <v>18279.534</v>
      </c>
      <c r="E6" s="23">
        <v>0.65</v>
      </c>
      <c r="F6" s="21">
        <f>27988.55*0.65</f>
        <v>18192.5575</v>
      </c>
      <c r="G6" s="22">
        <f t="shared" ref="G6:G19" si="0">F6-D6</f>
        <v>-86.9765000000007</v>
      </c>
      <c r="H6" s="22"/>
      <c r="I6" s="23"/>
      <c r="J6" s="22"/>
      <c r="K6" s="28"/>
      <c r="M6" s="43"/>
    </row>
    <row r="7" ht="25" customHeight="1" outlineLevel="1" spans="1:13">
      <c r="A7" s="19">
        <v>3</v>
      </c>
      <c r="B7" s="20" t="s">
        <v>25</v>
      </c>
      <c r="C7" s="21">
        <v>34960.18</v>
      </c>
      <c r="D7" s="22">
        <v>18279.534</v>
      </c>
      <c r="E7" s="23">
        <v>0.65</v>
      </c>
      <c r="F7" s="21">
        <f>27988.55*0.65</f>
        <v>18192.5575</v>
      </c>
      <c r="G7" s="22">
        <f t="shared" si="0"/>
        <v>-86.9765000000007</v>
      </c>
      <c r="H7" s="22"/>
      <c r="I7" s="44"/>
      <c r="J7" s="22"/>
      <c r="K7" s="28"/>
      <c r="M7" s="43"/>
    </row>
    <row r="8" ht="25" customHeight="1" outlineLevel="1" spans="1:13">
      <c r="A8" s="19">
        <v>4</v>
      </c>
      <c r="B8" s="20" t="s">
        <v>26</v>
      </c>
      <c r="C8" s="21">
        <v>49048.8</v>
      </c>
      <c r="D8" s="22">
        <v>25681.1815</v>
      </c>
      <c r="E8" s="23">
        <v>0.65</v>
      </c>
      <c r="F8" s="21">
        <f>39308.57*0.65</f>
        <v>25550.5705</v>
      </c>
      <c r="G8" s="22">
        <f t="shared" si="0"/>
        <v>-130.610999999997</v>
      </c>
      <c r="H8" s="22"/>
      <c r="I8" s="44"/>
      <c r="J8" s="22"/>
      <c r="K8" s="28"/>
      <c r="M8" s="43"/>
    </row>
    <row r="9" ht="25" customHeight="1" outlineLevel="1" spans="1:13">
      <c r="A9" s="19">
        <v>5</v>
      </c>
      <c r="B9" s="20" t="s">
        <v>27</v>
      </c>
      <c r="C9" s="21">
        <v>149809.59</v>
      </c>
      <c r="D9" s="22">
        <v>90466.3955</v>
      </c>
      <c r="E9" s="23">
        <v>0.65</v>
      </c>
      <c r="F9" s="21">
        <f>138995.58*0.65</f>
        <v>90347.127</v>
      </c>
      <c r="G9" s="22">
        <f t="shared" si="0"/>
        <v>-119.268500000006</v>
      </c>
      <c r="H9" s="22"/>
      <c r="I9" s="23"/>
      <c r="J9" s="22"/>
      <c r="K9" s="28"/>
      <c r="M9" s="43"/>
    </row>
    <row r="10" s="1" customFormat="1" ht="25" customHeight="1" outlineLevel="1" spans="1:11">
      <c r="A10" s="19">
        <v>6</v>
      </c>
      <c r="B10" s="20" t="s">
        <v>28</v>
      </c>
      <c r="C10" s="21">
        <v>34674.07</v>
      </c>
      <c r="D10" s="22">
        <v>18086.822</v>
      </c>
      <c r="E10" s="23">
        <v>0.65</v>
      </c>
      <c r="F10" s="21">
        <f>27695.43*0.65</f>
        <v>18002.0295</v>
      </c>
      <c r="G10" s="22">
        <f t="shared" si="0"/>
        <v>-84.7924999999996</v>
      </c>
      <c r="H10" s="22"/>
      <c r="I10" s="23"/>
      <c r="J10" s="22"/>
      <c r="K10" s="45"/>
    </row>
    <row r="11" s="1" customFormat="1" ht="25" customHeight="1" outlineLevel="1" spans="1:11">
      <c r="A11" s="19">
        <v>7</v>
      </c>
      <c r="B11" s="20" t="s">
        <v>29</v>
      </c>
      <c r="C11" s="21">
        <v>53233.84</v>
      </c>
      <c r="D11" s="22">
        <v>27866.5335</v>
      </c>
      <c r="E11" s="23">
        <v>0.65</v>
      </c>
      <c r="F11" s="21">
        <f>42658.45*0.65</f>
        <v>27727.9925</v>
      </c>
      <c r="G11" s="22">
        <f t="shared" si="0"/>
        <v>-138.541000000001</v>
      </c>
      <c r="H11" s="22"/>
      <c r="I11" s="44"/>
      <c r="J11" s="22"/>
      <c r="K11" s="45"/>
    </row>
    <row r="12" s="1" customFormat="1" ht="25" customHeight="1" outlineLevel="1" spans="1:11">
      <c r="A12" s="19">
        <v>8</v>
      </c>
      <c r="B12" s="20" t="s">
        <v>30</v>
      </c>
      <c r="C12" s="21">
        <v>148524.89</v>
      </c>
      <c r="D12" s="22">
        <v>89080.9985</v>
      </c>
      <c r="E12" s="23">
        <v>0.65</v>
      </c>
      <c r="F12" s="21">
        <f>136858.82*0.65</f>
        <v>88958.233</v>
      </c>
      <c r="G12" s="22">
        <f t="shared" si="0"/>
        <v>-122.765499999994</v>
      </c>
      <c r="H12" s="22"/>
      <c r="I12" s="44"/>
      <c r="J12" s="22"/>
      <c r="K12" s="45"/>
    </row>
    <row r="13" s="1" customFormat="1" ht="25" customHeight="1" outlineLevel="1" spans="1:11">
      <c r="A13" s="19">
        <v>9</v>
      </c>
      <c r="B13" s="20" t="s">
        <v>31</v>
      </c>
      <c r="C13" s="21">
        <v>193283.11</v>
      </c>
      <c r="D13" s="22">
        <v>115980.9885</v>
      </c>
      <c r="E13" s="23">
        <v>0.65</v>
      </c>
      <c r="F13" s="21">
        <f>178077.84*0.65</f>
        <v>115750.596</v>
      </c>
      <c r="G13" s="22">
        <f t="shared" si="0"/>
        <v>-230.392500000002</v>
      </c>
      <c r="H13" s="22"/>
      <c r="I13" s="44"/>
      <c r="J13" s="22"/>
      <c r="K13" s="45"/>
    </row>
    <row r="14" s="1" customFormat="1" ht="25" customHeight="1" outlineLevel="1" spans="1:11">
      <c r="A14" s="19">
        <v>10</v>
      </c>
      <c r="B14" s="20" t="s">
        <v>32</v>
      </c>
      <c r="C14" s="21">
        <v>36043.03</v>
      </c>
      <c r="D14" s="22">
        <v>18256.5565</v>
      </c>
      <c r="E14" s="23">
        <v>0.65</v>
      </c>
      <c r="F14" s="21">
        <f>27953.56*0.65</f>
        <v>18169.814</v>
      </c>
      <c r="G14" s="22">
        <f t="shared" si="0"/>
        <v>-86.7424999999967</v>
      </c>
      <c r="H14" s="22"/>
      <c r="I14" s="44"/>
      <c r="J14" s="22"/>
      <c r="K14" s="45"/>
    </row>
    <row r="15" s="1" customFormat="1" ht="25" customHeight="1" outlineLevel="1" spans="1:11">
      <c r="A15" s="19">
        <v>11</v>
      </c>
      <c r="B15" s="20" t="s">
        <v>33</v>
      </c>
      <c r="C15" s="21">
        <v>53233.84</v>
      </c>
      <c r="D15" s="22">
        <v>27866.5335</v>
      </c>
      <c r="E15" s="23">
        <v>0.65</v>
      </c>
      <c r="F15" s="21">
        <f>42658.45*0.65</f>
        <v>27727.9925</v>
      </c>
      <c r="G15" s="22">
        <f t="shared" si="0"/>
        <v>-138.541000000001</v>
      </c>
      <c r="H15" s="22"/>
      <c r="I15" s="44"/>
      <c r="J15" s="22"/>
      <c r="K15" s="45"/>
    </row>
    <row r="16" s="1" customFormat="1" ht="25" customHeight="1" outlineLevel="1" spans="1:11">
      <c r="A16" s="19">
        <v>12</v>
      </c>
      <c r="B16" s="20" t="s">
        <v>34</v>
      </c>
      <c r="C16" s="21">
        <v>160703.16</v>
      </c>
      <c r="D16" s="22">
        <v>94249.077</v>
      </c>
      <c r="E16" s="23">
        <v>0.65</v>
      </c>
      <c r="F16" s="21">
        <f>144806.94*0.65</f>
        <v>94124.511</v>
      </c>
      <c r="G16" s="22">
        <f t="shared" si="0"/>
        <v>-124.566000000006</v>
      </c>
      <c r="H16" s="22"/>
      <c r="I16" s="44"/>
      <c r="J16" s="22"/>
      <c r="K16" s="45"/>
    </row>
    <row r="17" s="1" customFormat="1" ht="25" customHeight="1" outlineLevel="1" spans="1:11">
      <c r="A17" s="19">
        <v>13</v>
      </c>
      <c r="B17" s="20" t="s">
        <v>35</v>
      </c>
      <c r="C17" s="21">
        <v>3695027.25</v>
      </c>
      <c r="D17" s="22">
        <v>1288431.755</v>
      </c>
      <c r="E17" s="23">
        <v>0.65</v>
      </c>
      <c r="F17" s="21">
        <f>3125297.56*0.65</f>
        <v>2031443.414</v>
      </c>
      <c r="G17" s="22">
        <f t="shared" si="0"/>
        <v>743011.659</v>
      </c>
      <c r="H17" s="22"/>
      <c r="I17" s="44"/>
      <c r="J17" s="22"/>
      <c r="K17" s="45"/>
    </row>
    <row r="18" s="1" customFormat="1" ht="25" customHeight="1" outlineLevel="1" spans="1:11">
      <c r="A18" s="19">
        <v>14</v>
      </c>
      <c r="B18" s="20" t="s">
        <v>36</v>
      </c>
      <c r="C18" s="21">
        <v>112200.27</v>
      </c>
      <c r="D18" s="22"/>
      <c r="E18" s="23"/>
      <c r="F18" s="22">
        <v>0</v>
      </c>
      <c r="G18" s="22">
        <f t="shared" si="0"/>
        <v>0</v>
      </c>
      <c r="H18" s="22"/>
      <c r="I18" s="44"/>
      <c r="J18" s="22"/>
      <c r="K18" s="45"/>
    </row>
    <row r="19" s="1" customFormat="1" ht="25" customHeight="1" outlineLevel="1" spans="1:11">
      <c r="A19" s="19">
        <v>15</v>
      </c>
      <c r="B19" s="20" t="s">
        <v>37</v>
      </c>
      <c r="C19" s="21">
        <v>190400.25</v>
      </c>
      <c r="D19" s="22"/>
      <c r="E19" s="23"/>
      <c r="F19" s="22">
        <v>0</v>
      </c>
      <c r="G19" s="22">
        <f t="shared" si="0"/>
        <v>0</v>
      </c>
      <c r="H19" s="22"/>
      <c r="I19" s="44"/>
      <c r="J19" s="22"/>
      <c r="K19" s="45"/>
    </row>
    <row r="20" s="1" customFormat="1" ht="25" customHeight="1" spans="1:11">
      <c r="A20" s="19">
        <v>16</v>
      </c>
      <c r="B20" s="24" t="s">
        <v>38</v>
      </c>
      <c r="C20" s="25">
        <f t="shared" ref="C20:G20" si="1">SUM(C5:C19)</f>
        <v>5000000.37</v>
      </c>
      <c r="D20" s="25">
        <f t="shared" si="1"/>
        <v>1862085.8425</v>
      </c>
      <c r="E20" s="26"/>
      <c r="F20" s="25">
        <f>SUM(F5:F19)</f>
        <v>2603568.2075</v>
      </c>
      <c r="G20" s="25">
        <f>SUM(G5:G19)</f>
        <v>741482.365</v>
      </c>
      <c r="H20" s="22">
        <f>F20/C20</f>
        <v>0.520713602967193</v>
      </c>
      <c r="I20" s="22">
        <f>D20</f>
        <v>1862085.8425</v>
      </c>
      <c r="J20" s="22">
        <f>I20</f>
        <v>1862085.8425</v>
      </c>
      <c r="K20" s="46"/>
    </row>
    <row r="21" ht="25" customHeight="1" spans="1:11">
      <c r="A21" s="27"/>
      <c r="B21" s="27" t="s">
        <v>39</v>
      </c>
      <c r="C21" s="27"/>
      <c r="D21" s="28"/>
      <c r="E21" s="28"/>
      <c r="F21" s="28"/>
      <c r="G21" s="28">
        <f>TRUNC(G20,0)</f>
        <v>741482</v>
      </c>
      <c r="H21" s="29"/>
      <c r="I21" s="28"/>
      <c r="J21" s="28"/>
      <c r="K21" s="47" t="s">
        <v>40</v>
      </c>
    </row>
    <row r="22" ht="25" hidden="1" customHeight="1" spans="1:11">
      <c r="A22" s="30" t="s">
        <v>41</v>
      </c>
      <c r="B22" s="30"/>
      <c r="C22" s="30"/>
      <c r="D22" s="30"/>
      <c r="E22" s="30"/>
      <c r="F22" s="30"/>
      <c r="G22" s="31"/>
      <c r="H22" s="32"/>
      <c r="I22" s="30"/>
      <c r="J22" s="30"/>
      <c r="K22" s="30"/>
    </row>
    <row r="23" ht="25" hidden="1" customHeight="1" spans="1:11">
      <c r="A23" s="30" t="s">
        <v>42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ht="42" customHeight="1" spans="1:11">
      <c r="A24" s="33"/>
      <c r="B24" s="34"/>
      <c r="C24" s="34"/>
      <c r="D24" s="35" t="s">
        <v>43</v>
      </c>
      <c r="E24" s="35"/>
      <c r="F24" s="36"/>
      <c r="G24" s="37"/>
      <c r="H24" s="38" t="s">
        <v>44</v>
      </c>
      <c r="I24" s="48"/>
      <c r="J24" s="34"/>
      <c r="K24" s="34"/>
    </row>
    <row r="25" ht="28.5" customHeight="1" spans="1:11">
      <c r="A25" s="33"/>
      <c r="B25" s="34"/>
      <c r="C25" s="34"/>
      <c r="F25" s="34"/>
      <c r="G25" s="39"/>
      <c r="H25" s="40"/>
      <c r="I25" s="34"/>
      <c r="J25" s="34"/>
      <c r="K25" s="34"/>
    </row>
  </sheetData>
  <sheetProtection formatCells="0" insertHyperlinks="0" autoFilter="0"/>
  <mergeCells count="15">
    <mergeCell ref="A1:K1"/>
    <mergeCell ref="E2:F2"/>
    <mergeCell ref="G2:H2"/>
    <mergeCell ref="B21:C21"/>
    <mergeCell ref="A22:K22"/>
    <mergeCell ref="A23:K23"/>
    <mergeCell ref="D24:E24"/>
    <mergeCell ref="F24:G24"/>
    <mergeCell ref="H24:I24"/>
    <mergeCell ref="A2:A3"/>
    <mergeCell ref="B2:B3"/>
    <mergeCell ref="C2:C3"/>
    <mergeCell ref="I2:I3"/>
    <mergeCell ref="J2:J3"/>
    <mergeCell ref="K2:K3"/>
  </mergeCells>
  <pageMargins left="0.511805555555556" right="0.236111111111111" top="0.66875" bottom="0.511805555555556" header="0.5" footer="0.5"/>
  <pageSetup paperSize="9" scale="8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进度款费用计算明细表（第3次）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WPS_1646296194</cp:lastModifiedBy>
  <dcterms:created xsi:type="dcterms:W3CDTF">2020-10-01T09:11:00Z</dcterms:created>
  <cp:lastPrinted>2021-06-25T16:38:00Z</cp:lastPrinted>
  <dcterms:modified xsi:type="dcterms:W3CDTF">2022-07-20T10:07:59Z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