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4"/>
  </bookViews>
  <sheets>
    <sheet name="2资料存档目录" sheetId="8" r:id="rId1"/>
    <sheet name="3工程结算汇总表" sheetId="7" r:id="rId2"/>
    <sheet name="墙地砖汇总表 (合计)" sheetId="10" r:id="rId3"/>
    <sheet name="供货汇总表" sheetId="3" r:id="rId4"/>
    <sheet name="加工费汇总表 (按供货提供实际算) " sheetId="9" r:id="rId5"/>
  </sheets>
  <externalReferences>
    <externalReference r:id="rId6"/>
  </externalReferences>
  <definedNames>
    <definedName name="_xlnm.Print_Area" localSheetId="1">'3工程结算汇总表'!$A$1:$G$33</definedName>
    <definedName name="_xlnm.Print_Area" localSheetId="0">'2资料存档目录'!$A$1:$F$28</definedName>
    <definedName name="_xlnm.Print_Area" localSheetId="3">供货汇总表!$A$1:$H$7</definedName>
    <definedName name="_xlnm.Print_Area" localSheetId="4">'加工费汇总表 (按供货提供实际算) '!$A$1:$J$16</definedName>
    <definedName name="_xlnm.Print_Area" localSheetId="2">'墙地砖汇总表 (合计)'!$A$1:$E$5</definedName>
  </definedNames>
  <calcPr calcId="144525"/>
</workbook>
</file>

<file path=xl/sharedStrings.xml><?xml version="1.0" encoding="utf-8"?>
<sst xmlns="http://schemas.openxmlformats.org/spreadsheetml/2006/main" count="224" uniqueCount="149">
  <si>
    <t>宜阳山水文苑售楼部室内精装修施工合同
结算资料存档目录</t>
  </si>
  <si>
    <t>序号</t>
  </si>
  <si>
    <t>名称</t>
  </si>
  <si>
    <t>份/页</t>
  </si>
  <si>
    <t>页码</t>
  </si>
  <si>
    <t>原件/复印件</t>
  </si>
  <si>
    <t>备注</t>
  </si>
  <si>
    <t>宜阳山水文苑售楼部室内精装修施工合同结算审批表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</si>
  <si>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</si>
  <si>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</si>
  <si>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</si>
  <si>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</si>
  <si>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</si>
  <si>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</si>
  <si>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</si>
  <si>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结算价汇总表</t>
  </si>
  <si>
    <t>第4页</t>
  </si>
  <si>
    <t>签字版</t>
  </si>
  <si>
    <t>结算价明细汇总表</t>
  </si>
  <si>
    <t>第5页</t>
  </si>
  <si>
    <t>设计变更结算明细表</t>
  </si>
  <si>
    <t>第6页</t>
  </si>
  <si>
    <t>图纸与实际不符应调减的项目明细表</t>
  </si>
  <si>
    <t>第7页</t>
  </si>
  <si>
    <t>软装项目明细表</t>
  </si>
  <si>
    <t>第8页</t>
  </si>
  <si>
    <t>清单内项目调整的明细表</t>
  </si>
  <si>
    <t>第9页</t>
  </si>
  <si>
    <t>工程签证单</t>
  </si>
  <si>
    <t>1份7页</t>
  </si>
  <si>
    <t>第10页-16页</t>
  </si>
  <si>
    <t>情况说明</t>
  </si>
  <si>
    <t>1份5页</t>
  </si>
  <si>
    <t>第17页-21页</t>
  </si>
  <si>
    <t>设施移交请单</t>
  </si>
  <si>
    <t>1份21页</t>
  </si>
  <si>
    <t>第22页-42页</t>
  </si>
  <si>
    <t>竣工结算资料</t>
  </si>
  <si>
    <t>1份</t>
  </si>
  <si>
    <t>第43页-108</t>
  </si>
  <si>
    <t>结算书目录</t>
  </si>
  <si>
    <t>第43页</t>
  </si>
  <si>
    <t>结算申请单</t>
  </si>
  <si>
    <t>第44页</t>
  </si>
  <si>
    <t>结算通知书</t>
  </si>
  <si>
    <t>第45页</t>
  </si>
  <si>
    <t>施工方上报单项工程验收单</t>
  </si>
  <si>
    <t>第46页</t>
  </si>
  <si>
    <t>施工单位报审工程量清单及造价</t>
  </si>
  <si>
    <t>1份2页</t>
  </si>
  <si>
    <t>第47页-50页</t>
  </si>
  <si>
    <t>设计变更图纸</t>
  </si>
  <si>
    <t>1份3页</t>
  </si>
  <si>
    <t>第51页-104页</t>
  </si>
  <si>
    <t>授权委托书</t>
  </si>
  <si>
    <t>第105页</t>
  </si>
  <si>
    <t>工程往来账目明细</t>
  </si>
  <si>
    <t>第106页</t>
  </si>
  <si>
    <t>水电费结清证明</t>
  </si>
  <si>
    <t>第107页</t>
  </si>
  <si>
    <t>合同审批表及施工合同</t>
  </si>
  <si>
    <t>1份16页</t>
  </si>
  <si>
    <t>第108页-34页</t>
  </si>
  <si>
    <t>竣工图</t>
  </si>
  <si>
    <t>1份35页</t>
  </si>
  <si>
    <t>第35页-69页</t>
  </si>
  <si>
    <t>造价师：</t>
  </si>
  <si>
    <t>日期：</t>
  </si>
  <si>
    <t>宜阳山水文苑项目公共部位墙地砖采购合同
结算汇总表</t>
  </si>
  <si>
    <t>合同编号：SSWY-.01-JA-074         合同金额：873838.02元（固定暂定总价）</t>
  </si>
  <si>
    <t>合同名称：宜阳山水文苑项目公共部位墙地砖采购合同</t>
  </si>
  <si>
    <t>甲    方：洛阳莘子园置业有限公司</t>
  </si>
  <si>
    <t>乙    方：中浩德电子产业园（洛阳）有限公司</t>
  </si>
  <si>
    <t>项目名称</t>
  </si>
  <si>
    <t>土建（元）</t>
  </si>
  <si>
    <t>安装（元）</t>
  </si>
  <si>
    <t>总计（元）</t>
  </si>
  <si>
    <t>一</t>
  </si>
  <si>
    <t>结算总造价</t>
  </si>
  <si>
    <t>图纸内结算值（合同内）</t>
  </si>
  <si>
    <t>变更</t>
  </si>
  <si>
    <t>签证</t>
  </si>
  <si>
    <t>罚款单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</si>
  <si>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</si>
  <si>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</si>
  <si>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</si>
  <si>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</si>
  <si>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</si>
  <si>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</si>
  <si>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</si>
  <si>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壹佰陆拾壹万叁仟伍佰元整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</si>
  <si>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</si>
  <si>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</si>
  <si>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</si>
  <si>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</si>
  <si>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</si>
  <si>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</si>
  <si>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</si>
  <si>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</si>
  <si>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</si>
  <si>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</si>
  <si>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</si>
  <si>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</si>
  <si>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</si>
  <si>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乙方代表：</t>
  </si>
  <si>
    <t>日期：                                    日期：</t>
  </si>
  <si>
    <t>宜阳山水文苑公共区域墙地砖供货金额汇总表</t>
  </si>
  <si>
    <t>单位</t>
  </si>
  <si>
    <t>合价（元）</t>
  </si>
  <si>
    <t>墙地砖供货</t>
  </si>
  <si>
    <t>元</t>
  </si>
  <si>
    <t>加工费</t>
  </si>
  <si>
    <t>最终结算金额</t>
  </si>
  <si>
    <t>宜阳山水文苑公共区域墙地砖清单汇总表</t>
  </si>
  <si>
    <t>规格</t>
  </si>
  <si>
    <t>工程量</t>
  </si>
  <si>
    <t>单价（元/㎡）</t>
  </si>
  <si>
    <t>地面</t>
  </si>
  <si>
    <t>800*800</t>
  </si>
  <si>
    <t>㎡</t>
  </si>
  <si>
    <t>墙面</t>
  </si>
  <si>
    <t>400*800</t>
  </si>
  <si>
    <t>踢脚</t>
  </si>
  <si>
    <t>100*800</t>
  </si>
  <si>
    <t>合计</t>
  </si>
  <si>
    <t>经双方协商一致</t>
  </si>
  <si>
    <t>宜阳山水文苑公共区域墙地砖加工费汇总表</t>
  </si>
  <si>
    <t>2022-1-11上报加工工程量</t>
  </si>
  <si>
    <t>2022-1-11之前上报加工工程量</t>
  </si>
  <si>
    <t>单价（元）</t>
  </si>
  <si>
    <t>墙砖内倒</t>
  </si>
  <si>
    <t>块</t>
  </si>
  <si>
    <t>双倒角</t>
  </si>
  <si>
    <t>单倒角</t>
  </si>
  <si>
    <t>墙砖切割直角</t>
  </si>
  <si>
    <t>切割直角</t>
  </si>
  <si>
    <t>踢脚线</t>
  </si>
  <si>
    <t>不计加工费</t>
  </si>
  <si>
    <t>楼梯踏步加工费</t>
  </si>
  <si>
    <t>套</t>
  </si>
  <si>
    <t>踏步＞800</t>
  </si>
  <si>
    <t>踏步≤800</t>
  </si>
  <si>
    <t>楼梯踏步立面加工费</t>
  </si>
  <si>
    <t>楼梯三角加工</t>
  </si>
  <si>
    <t>运费</t>
  </si>
  <si>
    <t>车</t>
  </si>
  <si>
    <t>卸车费</t>
  </si>
  <si>
    <t>税金（13%）</t>
  </si>
  <si>
    <t>合计金额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</si>
</sst>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177" formatCode="0_ "/>
    <numFmt numFmtId="178" formatCode="#,##0.00&quot;元&quot;"/>
    <numFmt numFmtId="179" formatCode="[DBNum2][$-804]General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5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42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16" fillId="0" borderId="3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0" borderId="4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9" fillId="6" borderId="44" applyNumberFormat="0" applyAlignment="0" applyProtection="0">
      <alignment vertical="center"/>
    </xf>
    <xf numFmtId="0" fontId="20" fillId="6" borderId="40" applyNumberFormat="0" applyAlignment="0" applyProtection="0">
      <alignment vertical="center"/>
    </xf>
    <xf numFmtId="0" fontId="30" fillId="20" borderId="4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1" fillId="0" borderId="46" applyNumberFormat="0" applyFill="0" applyAlignment="0" applyProtection="0">
      <alignment vertical="center"/>
    </xf>
    <xf numFmtId="0" fontId="19" fillId="0" borderId="41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justify" vertical="top" wrapText="1"/>
    </xf>
    <xf numFmtId="0" fontId="7" fillId="0" borderId="14" xfId="0" applyFont="1" applyFill="1" applyBorder="1" applyAlignment="1">
      <alignment horizontal="justify" vertical="top" wrapText="1"/>
    </xf>
    <xf numFmtId="0" fontId="7" fillId="0" borderId="15" xfId="0" applyFont="1" applyFill="1" applyBorder="1" applyAlignment="1">
      <alignment horizontal="justify" vertical="top" wrapText="1"/>
    </xf>
    <xf numFmtId="0" fontId="8" fillId="0" borderId="16" xfId="0" applyFont="1" applyFill="1" applyBorder="1" applyAlignment="1">
      <alignment horizontal="justify" vertical="top" wrapText="1"/>
    </xf>
    <xf numFmtId="176" fontId="8" fillId="0" borderId="17" xfId="0" applyNumberFormat="1" applyFont="1" applyFill="1" applyBorder="1" applyAlignment="1">
      <alignment horizontal="justify" vertical="top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justify" vertical="top" wrapText="1"/>
    </xf>
    <xf numFmtId="0" fontId="8" fillId="0" borderId="14" xfId="0" applyFont="1" applyFill="1" applyBorder="1" applyAlignment="1">
      <alignment horizontal="justify" vertical="top" wrapText="1"/>
    </xf>
    <xf numFmtId="0" fontId="8" fillId="0" borderId="15" xfId="0" applyFont="1" applyFill="1" applyBorder="1" applyAlignment="1">
      <alignment horizontal="justify" vertical="top" wrapText="1"/>
    </xf>
    <xf numFmtId="0" fontId="8" fillId="0" borderId="17" xfId="0" applyFont="1" applyFill="1" applyBorder="1" applyAlignment="1">
      <alignment horizontal="justify" vertical="top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justify" vertical="top" wrapText="1"/>
    </xf>
    <xf numFmtId="0" fontId="7" fillId="0" borderId="20" xfId="0" applyFont="1" applyFill="1" applyBorder="1" applyAlignment="1">
      <alignment horizontal="justify" vertical="top" wrapText="1"/>
    </xf>
    <xf numFmtId="178" fontId="8" fillId="0" borderId="13" xfId="0" applyNumberFormat="1" applyFont="1" applyFill="1" applyBorder="1" applyAlignment="1">
      <alignment horizontal="justify" vertical="top" wrapText="1"/>
    </xf>
    <xf numFmtId="178" fontId="8" fillId="0" borderId="14" xfId="0" applyNumberFormat="1" applyFont="1" applyFill="1" applyBorder="1" applyAlignment="1">
      <alignment horizontal="justify" vertical="top" wrapText="1"/>
    </xf>
    <xf numFmtId="178" fontId="8" fillId="0" borderId="21" xfId="0" applyNumberFormat="1" applyFont="1" applyFill="1" applyBorder="1" applyAlignment="1">
      <alignment horizontal="justify" vertical="top" wrapText="1"/>
    </xf>
    <xf numFmtId="0" fontId="7" fillId="0" borderId="22" xfId="0" applyFont="1" applyFill="1" applyBorder="1" applyAlignment="1">
      <alignment horizontal="justify" vertical="top" wrapText="1"/>
    </xf>
    <xf numFmtId="0" fontId="7" fillId="0" borderId="16" xfId="0" applyFont="1" applyFill="1" applyBorder="1" applyAlignment="1">
      <alignment horizontal="justify" vertical="top" wrapText="1"/>
    </xf>
    <xf numFmtId="179" fontId="5" fillId="0" borderId="13" xfId="0" applyNumberFormat="1" applyFont="1" applyFill="1" applyBorder="1" applyAlignment="1">
      <alignment horizontal="left" vertical="top" wrapText="1"/>
    </xf>
    <xf numFmtId="179" fontId="5" fillId="0" borderId="14" xfId="0" applyNumberFormat="1" applyFont="1" applyFill="1" applyBorder="1" applyAlignment="1">
      <alignment horizontal="left" vertical="top" wrapText="1"/>
    </xf>
    <xf numFmtId="179" fontId="5" fillId="0" borderId="21" xfId="0" applyNumberFormat="1" applyFont="1" applyFill="1" applyBorder="1" applyAlignment="1">
      <alignment horizontal="left" vertical="top" wrapText="1"/>
    </xf>
    <xf numFmtId="0" fontId="8" fillId="0" borderId="21" xfId="0" applyFont="1" applyFill="1" applyBorder="1" applyAlignment="1">
      <alignment horizontal="justify" vertical="top" wrapText="1"/>
    </xf>
    <xf numFmtId="0" fontId="7" fillId="0" borderId="23" xfId="0" applyFont="1" applyFill="1" applyBorder="1" applyAlignment="1">
      <alignment horizontal="justify" vertical="top" wrapText="1"/>
    </xf>
    <xf numFmtId="0" fontId="7" fillId="0" borderId="24" xfId="0" applyFont="1" applyFill="1" applyBorder="1" applyAlignment="1">
      <alignment horizontal="justify" vertical="top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justify" vertical="top" wrapText="1"/>
    </xf>
    <xf numFmtId="0" fontId="8" fillId="0" borderId="27" xfId="0" applyFont="1" applyFill="1" applyBorder="1" applyAlignment="1">
      <alignment horizontal="justify" vertical="top" wrapText="1"/>
    </xf>
    <xf numFmtId="0" fontId="8" fillId="0" borderId="28" xfId="0" applyFont="1" applyFill="1" applyBorder="1" applyAlignment="1">
      <alignment horizontal="justify" vertical="top" wrapText="1"/>
    </xf>
    <xf numFmtId="179" fontId="5" fillId="0" borderId="27" xfId="0" applyNumberFormat="1" applyFont="1" applyFill="1" applyBorder="1" applyAlignment="1">
      <alignment horizontal="left" vertical="top" wrapText="1"/>
    </xf>
    <xf numFmtId="179" fontId="5" fillId="0" borderId="29" xfId="0" applyNumberFormat="1" applyFont="1" applyFill="1" applyBorder="1" applyAlignment="1">
      <alignment horizontal="left" vertical="top" wrapText="1"/>
    </xf>
    <xf numFmtId="179" fontId="5" fillId="0" borderId="30" xfId="0" applyNumberFormat="1" applyFont="1" applyFill="1" applyBorder="1" applyAlignment="1">
      <alignment horizontal="left" vertical="top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3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3" fillId="0" borderId="35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5" xfId="0" applyFont="1" applyFill="1" applyBorder="1" applyAlignment="1">
      <alignment horizontal="left" vertical="top" wrapText="1"/>
    </xf>
    <xf numFmtId="0" fontId="3" fillId="0" borderId="36" xfId="0" applyFont="1" applyFill="1" applyBorder="1" applyAlignment="1">
      <alignment horizontal="left" vertical="top" wrapText="1"/>
    </xf>
    <xf numFmtId="0" fontId="3" fillId="0" borderId="37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52;&#38451;&#23665;&#27700;&#25991;&#33489;&#20844;&#20849;&#21306;&#22495;&#22681;&#22320;&#30742;&#28165;&#21333;&#65288;&#39536;&#3124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资料存档目录"/>
      <sheetName val="3工程结算汇总表"/>
      <sheetName val="墙地砖总汇总表 (合计)"/>
      <sheetName val="墙地砖汇总表"/>
      <sheetName val="加工费汇总表 (按供货提供实际算) "/>
      <sheetName val="加工费汇总表 (按七局提供实际算)"/>
      <sheetName val="明细 "/>
      <sheetName val="验收单"/>
      <sheetName val="加工下料单"/>
      <sheetName val="楼梯加工费计算"/>
      <sheetName val="七局下料单"/>
      <sheetName val="Sheet2"/>
    </sheetNames>
    <sheetDataSet>
      <sheetData sheetId="0"/>
      <sheetData sheetId="1"/>
      <sheetData sheetId="2"/>
      <sheetData sheetId="3"/>
      <sheetData sheetId="4">
        <row r="16">
          <cell r="G16">
            <v>96500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15" workbookViewId="0">
      <selection activeCell="E26" sqref="E26"/>
    </sheetView>
  </sheetViews>
  <sheetFormatPr defaultColWidth="10" defaultRowHeight="15.6" outlineLevelCol="7"/>
  <cols>
    <col min="1" max="1" width="6.33333333333333" style="66" customWidth="1"/>
    <col min="2" max="2" width="45.1111111111111" style="67" customWidth="1"/>
    <col min="3" max="3" width="9.88888888888889" style="67" customWidth="1"/>
    <col min="4" max="4" width="13.3333333333333" style="67" customWidth="1"/>
    <col min="5" max="5" width="15" style="67" customWidth="1"/>
    <col min="6" max="6" width="12.7777777777778" style="68" customWidth="1"/>
    <col min="7" max="16384" width="10" style="18"/>
  </cols>
  <sheetData>
    <row r="1" ht="61" customHeight="1" spans="1:6">
      <c r="A1" s="69" t="s">
        <v>0</v>
      </c>
      <c r="B1" s="69"/>
      <c r="C1" s="69"/>
      <c r="D1" s="69"/>
      <c r="E1" s="69"/>
      <c r="F1" s="69"/>
    </row>
    <row r="2" ht="26" customHeight="1" spans="1:6">
      <c r="A2" s="70" t="s">
        <v>1</v>
      </c>
      <c r="B2" s="71" t="s">
        <v>2</v>
      </c>
      <c r="C2" s="71" t="s">
        <v>3</v>
      </c>
      <c r="D2" s="71" t="s">
        <v>4</v>
      </c>
      <c r="E2" s="71" t="s">
        <v>5</v>
      </c>
      <c r="F2" s="72" t="s">
        <v>6</v>
      </c>
    </row>
    <row r="3" s="65" customFormat="1" ht="31" customHeight="1" spans="1:6">
      <c r="A3" s="73">
        <v>1</v>
      </c>
      <c r="B3" s="74" t="s">
        <v>7</v>
      </c>
      <c r="C3" s="75" t="s">
        <v>8</v>
      </c>
      <c r="D3" s="75" t="s">
        <v>9</v>
      </c>
      <c r="E3" s="75" t="s">
        <v>10</v>
      </c>
      <c r="F3" s="76"/>
    </row>
    <row r="4" s="65" customFormat="1" ht="26" customHeight="1" spans="1:6">
      <c r="A4" s="73">
        <v>2</v>
      </c>
      <c r="B4" s="74" t="s">
        <v>11</v>
      </c>
      <c r="C4" s="75" t="s">
        <v>8</v>
      </c>
      <c r="D4" s="75" t="s">
        <v>12</v>
      </c>
      <c r="E4" s="75" t="s">
        <v>10</v>
      </c>
      <c r="F4" s="76"/>
    </row>
    <row r="5" s="65" customFormat="1" ht="26" customHeight="1" spans="1:6">
      <c r="A5" s="73">
        <v>3</v>
      </c>
      <c r="B5" s="74" t="s">
        <v>13</v>
      </c>
      <c r="C5" s="75" t="s">
        <v>8</v>
      </c>
      <c r="D5" s="75" t="s">
        <v>14</v>
      </c>
      <c r="E5" s="75" t="s">
        <v>10</v>
      </c>
      <c r="F5" s="76"/>
    </row>
    <row r="6" s="65" customFormat="1" ht="26" customHeight="1" spans="1:6">
      <c r="A6" s="73">
        <v>4</v>
      </c>
      <c r="B6" s="74" t="s">
        <v>15</v>
      </c>
      <c r="C6" s="75" t="s">
        <v>8</v>
      </c>
      <c r="D6" s="75" t="s">
        <v>16</v>
      </c>
      <c r="E6" s="75" t="s">
        <v>17</v>
      </c>
      <c r="F6" s="76"/>
    </row>
    <row r="7" s="65" customFormat="1" ht="26" customHeight="1" spans="1:6">
      <c r="A7" s="73">
        <v>5</v>
      </c>
      <c r="B7" s="74" t="s">
        <v>18</v>
      </c>
      <c r="C7" s="75" t="s">
        <v>8</v>
      </c>
      <c r="D7" s="75" t="s">
        <v>19</v>
      </c>
      <c r="E7" s="75" t="s">
        <v>17</v>
      </c>
      <c r="F7" s="76"/>
    </row>
    <row r="8" s="65" customFormat="1" ht="26" customHeight="1" spans="1:6">
      <c r="A8" s="73">
        <v>5.1</v>
      </c>
      <c r="B8" s="74" t="s">
        <v>20</v>
      </c>
      <c r="C8" s="75" t="s">
        <v>8</v>
      </c>
      <c r="D8" s="75" t="s">
        <v>21</v>
      </c>
      <c r="E8" s="75"/>
      <c r="F8" s="76"/>
    </row>
    <row r="9" s="65" customFormat="1" ht="26" customHeight="1" spans="1:6">
      <c r="A9" s="73">
        <v>5.2</v>
      </c>
      <c r="B9" s="74" t="s">
        <v>22</v>
      </c>
      <c r="C9" s="75" t="s">
        <v>8</v>
      </c>
      <c r="D9" s="75" t="s">
        <v>23</v>
      </c>
      <c r="E9" s="75"/>
      <c r="F9" s="76"/>
    </row>
    <row r="10" s="65" customFormat="1" ht="26" customHeight="1" spans="1:6">
      <c r="A10" s="73">
        <v>5.3</v>
      </c>
      <c r="B10" s="74" t="s">
        <v>24</v>
      </c>
      <c r="C10" s="75" t="s">
        <v>8</v>
      </c>
      <c r="D10" s="75" t="s">
        <v>25</v>
      </c>
      <c r="E10" s="75"/>
      <c r="F10" s="76"/>
    </row>
    <row r="11" s="65" customFormat="1" ht="26" customHeight="1" spans="1:6">
      <c r="A11" s="73">
        <v>5.4</v>
      </c>
      <c r="B11" s="74" t="s">
        <v>26</v>
      </c>
      <c r="C11" s="75" t="s">
        <v>8</v>
      </c>
      <c r="D11" s="75" t="s">
        <v>27</v>
      </c>
      <c r="E11" s="75"/>
      <c r="F11" s="76"/>
    </row>
    <row r="12" s="65" customFormat="1" ht="26" customHeight="1" spans="1:6">
      <c r="A12" s="73">
        <v>5.5</v>
      </c>
      <c r="B12" s="74" t="s">
        <v>28</v>
      </c>
      <c r="C12" s="75" t="s">
        <v>29</v>
      </c>
      <c r="D12" s="75" t="s">
        <v>30</v>
      </c>
      <c r="E12" s="75"/>
      <c r="F12" s="76"/>
    </row>
    <row r="13" s="65" customFormat="1" ht="26" customHeight="1" spans="1:6">
      <c r="A13" s="73">
        <v>5.6</v>
      </c>
      <c r="B13" s="74" t="s">
        <v>31</v>
      </c>
      <c r="C13" s="75" t="s">
        <v>32</v>
      </c>
      <c r="D13" s="75" t="s">
        <v>33</v>
      </c>
      <c r="E13" s="75"/>
      <c r="F13" s="76"/>
    </row>
    <row r="14" s="65" customFormat="1" ht="26" customHeight="1" spans="1:6">
      <c r="A14" s="73">
        <v>5.7</v>
      </c>
      <c r="B14" s="74" t="s">
        <v>34</v>
      </c>
      <c r="C14" s="75" t="s">
        <v>35</v>
      </c>
      <c r="D14" s="75" t="s">
        <v>36</v>
      </c>
      <c r="E14" s="75"/>
      <c r="F14" s="76"/>
    </row>
    <row r="15" s="65" customFormat="1" ht="26" customHeight="1" spans="1:6">
      <c r="A15" s="73">
        <v>6</v>
      </c>
      <c r="B15" s="74" t="s">
        <v>37</v>
      </c>
      <c r="C15" s="75" t="s">
        <v>38</v>
      </c>
      <c r="D15" s="75" t="s">
        <v>39</v>
      </c>
      <c r="E15" s="75"/>
      <c r="F15" s="76"/>
    </row>
    <row r="16" s="65" customFormat="1" ht="26" customHeight="1" spans="1:6">
      <c r="A16" s="73">
        <v>6.1</v>
      </c>
      <c r="B16" s="74" t="s">
        <v>40</v>
      </c>
      <c r="C16" s="75"/>
      <c r="D16" s="75" t="s">
        <v>41</v>
      </c>
      <c r="E16" s="75"/>
      <c r="F16" s="76"/>
    </row>
    <row r="17" s="65" customFormat="1" ht="26" customHeight="1" spans="1:6">
      <c r="A17" s="73">
        <v>6.2</v>
      </c>
      <c r="B17" s="74" t="s">
        <v>42</v>
      </c>
      <c r="C17" s="75" t="s">
        <v>8</v>
      </c>
      <c r="D17" s="75" t="s">
        <v>43</v>
      </c>
      <c r="E17" s="75" t="s">
        <v>10</v>
      </c>
      <c r="F17" s="76"/>
    </row>
    <row r="18" s="65" customFormat="1" ht="26" customHeight="1" spans="1:6">
      <c r="A18" s="73">
        <v>6.3</v>
      </c>
      <c r="B18" s="74" t="s">
        <v>44</v>
      </c>
      <c r="C18" s="75" t="s">
        <v>8</v>
      </c>
      <c r="D18" s="75" t="s">
        <v>45</v>
      </c>
      <c r="E18" s="75" t="s">
        <v>10</v>
      </c>
      <c r="F18" s="76"/>
    </row>
    <row r="19" s="65" customFormat="1" ht="26" customHeight="1" spans="1:6">
      <c r="A19" s="73">
        <v>6.4</v>
      </c>
      <c r="B19" s="74" t="s">
        <v>46</v>
      </c>
      <c r="C19" s="75" t="s">
        <v>8</v>
      </c>
      <c r="D19" s="75" t="s">
        <v>47</v>
      </c>
      <c r="E19" s="75" t="s">
        <v>10</v>
      </c>
      <c r="F19" s="76"/>
    </row>
    <row r="20" s="18" customFormat="1" ht="27" customHeight="1" spans="1:6">
      <c r="A20" s="73">
        <v>6.5</v>
      </c>
      <c r="B20" s="77" t="s">
        <v>48</v>
      </c>
      <c r="C20" s="75" t="s">
        <v>49</v>
      </c>
      <c r="D20" s="75" t="s">
        <v>50</v>
      </c>
      <c r="E20" s="75" t="s">
        <v>10</v>
      </c>
      <c r="F20" s="78"/>
    </row>
    <row r="21" s="18" customFormat="1" ht="27" customHeight="1" spans="1:6">
      <c r="A21" s="73">
        <v>6.6</v>
      </c>
      <c r="B21" s="77" t="s">
        <v>51</v>
      </c>
      <c r="C21" s="75" t="s">
        <v>52</v>
      </c>
      <c r="D21" s="75" t="s">
        <v>53</v>
      </c>
      <c r="E21" s="75"/>
      <c r="F21" s="78"/>
    </row>
    <row r="22" s="65" customFormat="1" ht="26" customHeight="1" spans="1:6">
      <c r="A22" s="73">
        <v>6.7</v>
      </c>
      <c r="B22" s="77" t="s">
        <v>54</v>
      </c>
      <c r="C22" s="75" t="s">
        <v>8</v>
      </c>
      <c r="D22" s="75" t="s">
        <v>55</v>
      </c>
      <c r="E22" s="75" t="s">
        <v>10</v>
      </c>
      <c r="F22" s="76"/>
    </row>
    <row r="23" ht="27" customHeight="1" spans="1:6">
      <c r="A23" s="73">
        <v>6.8</v>
      </c>
      <c r="B23" s="77" t="s">
        <v>56</v>
      </c>
      <c r="C23" s="75" t="s">
        <v>49</v>
      </c>
      <c r="D23" s="75" t="s">
        <v>57</v>
      </c>
      <c r="E23" s="75" t="s">
        <v>10</v>
      </c>
      <c r="F23" s="78"/>
    </row>
    <row r="24" s="65" customFormat="1" ht="32" customHeight="1" spans="1:6">
      <c r="A24" s="73">
        <v>6.9</v>
      </c>
      <c r="B24" s="77" t="s">
        <v>58</v>
      </c>
      <c r="C24" s="75" t="s">
        <v>49</v>
      </c>
      <c r="D24" s="75" t="s">
        <v>59</v>
      </c>
      <c r="E24" s="75" t="s">
        <v>10</v>
      </c>
      <c r="F24" s="76"/>
    </row>
    <row r="25" ht="27" customHeight="1" spans="1:8">
      <c r="A25" s="73">
        <v>6.1</v>
      </c>
      <c r="B25" s="77" t="s">
        <v>60</v>
      </c>
      <c r="C25" s="75" t="s">
        <v>61</v>
      </c>
      <c r="D25" s="75" t="s">
        <v>62</v>
      </c>
      <c r="E25" s="75" t="s">
        <v>10</v>
      </c>
      <c r="F25" s="78"/>
      <c r="H25" s="18">
        <f>34-19+1</f>
        <v>16</v>
      </c>
    </row>
    <row r="26" ht="27" customHeight="1" spans="1:8">
      <c r="A26" s="73">
        <v>7</v>
      </c>
      <c r="B26" s="77" t="s">
        <v>63</v>
      </c>
      <c r="C26" s="75" t="s">
        <v>64</v>
      </c>
      <c r="D26" s="75" t="s">
        <v>65</v>
      </c>
      <c r="E26" s="75" t="s">
        <v>10</v>
      </c>
      <c r="F26" s="78"/>
      <c r="H26" s="18">
        <f>69-35+1</f>
        <v>35</v>
      </c>
    </row>
    <row r="27" ht="31" customHeight="1" spans="1:6">
      <c r="A27" s="79" t="s">
        <v>66</v>
      </c>
      <c r="B27" s="80"/>
      <c r="C27" s="80" t="s">
        <v>67</v>
      </c>
      <c r="D27" s="80"/>
      <c r="E27" s="80"/>
      <c r="F27" s="81"/>
    </row>
    <row r="28" ht="31" customHeight="1" spans="1:6">
      <c r="A28" s="82"/>
      <c r="B28" s="83"/>
      <c r="C28" s="83"/>
      <c r="D28" s="83"/>
      <c r="E28" s="83"/>
      <c r="F28" s="84"/>
    </row>
    <row r="43" ht="43.5" customHeight="1"/>
  </sheetData>
  <mergeCells count="3">
    <mergeCell ref="A1:F1"/>
    <mergeCell ref="A27:B28"/>
    <mergeCell ref="C27:F28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view="pageBreakPreview" zoomScaleNormal="100" workbookViewId="0">
      <selection activeCell="F11" sqref="F11"/>
    </sheetView>
  </sheetViews>
  <sheetFormatPr defaultColWidth="10" defaultRowHeight="15.6" outlineLevelCol="7"/>
  <cols>
    <col min="1" max="2" width="10" style="18"/>
    <col min="3" max="3" width="3.55555555555556" style="18" customWidth="1"/>
    <col min="4" max="4" width="11.5277777777778" style="18" customWidth="1"/>
    <col min="5" max="5" width="19.1666666666667" style="18" customWidth="1"/>
    <col min="6" max="6" width="17.3611111111111" style="18" customWidth="1"/>
    <col min="7" max="7" width="21.3888888888889" style="18" customWidth="1"/>
    <col min="8" max="8" width="10" style="18"/>
    <col min="9" max="9" width="14.0277777777778" style="19"/>
    <col min="10" max="16384" width="10" style="18"/>
  </cols>
  <sheetData>
    <row r="1" ht="43" customHeight="1" spans="1:7">
      <c r="A1" s="20" t="s">
        <v>68</v>
      </c>
      <c r="B1" s="20"/>
      <c r="C1" s="20"/>
      <c r="D1" s="20"/>
      <c r="E1" s="20"/>
      <c r="F1" s="20"/>
      <c r="G1" s="20"/>
    </row>
    <row r="2" ht="19" customHeight="1" spans="1:7">
      <c r="A2" s="21" t="s">
        <v>69</v>
      </c>
      <c r="B2" s="21"/>
      <c r="C2" s="21"/>
      <c r="D2" s="21"/>
      <c r="E2" s="21"/>
      <c r="F2" s="21"/>
      <c r="G2" s="21"/>
    </row>
    <row r="3" ht="24" customHeight="1" spans="1:7">
      <c r="A3" s="21" t="s">
        <v>70</v>
      </c>
      <c r="B3" s="21"/>
      <c r="C3" s="21"/>
      <c r="D3" s="21"/>
      <c r="E3" s="21"/>
      <c r="F3" s="21"/>
      <c r="G3" s="21"/>
    </row>
    <row r="4" ht="23" customHeight="1" spans="1:7">
      <c r="A4" s="21" t="s">
        <v>71</v>
      </c>
      <c r="B4" s="21"/>
      <c r="C4" s="21"/>
      <c r="D4" s="21"/>
      <c r="E4" s="21"/>
      <c r="F4" s="21"/>
      <c r="G4" s="21"/>
    </row>
    <row r="5" ht="23" customHeight="1" spans="1:7">
      <c r="A5" s="22" t="s">
        <v>72</v>
      </c>
      <c r="B5" s="22"/>
      <c r="C5" s="22"/>
      <c r="D5" s="22"/>
      <c r="E5" s="22"/>
      <c r="F5" s="22"/>
      <c r="G5" s="22"/>
    </row>
    <row r="6" ht="23" customHeight="1" spans="1:8">
      <c r="A6" s="23" t="s">
        <v>1</v>
      </c>
      <c r="B6" s="24" t="s">
        <v>73</v>
      </c>
      <c r="C6" s="25"/>
      <c r="D6" s="26"/>
      <c r="E6" s="26" t="s">
        <v>74</v>
      </c>
      <c r="F6" s="26" t="s">
        <v>75</v>
      </c>
      <c r="G6" s="27" t="s">
        <v>76</v>
      </c>
      <c r="H6" s="28"/>
    </row>
    <row r="7" ht="23" customHeight="1" spans="1:8">
      <c r="A7" s="29" t="s">
        <v>77</v>
      </c>
      <c r="B7" s="30" t="s">
        <v>78</v>
      </c>
      <c r="C7" s="31"/>
      <c r="D7" s="32"/>
      <c r="E7" s="33">
        <f>E8+E9+E10+E11</f>
        <v>0</v>
      </c>
      <c r="F7" s="33">
        <v>0</v>
      </c>
      <c r="G7" s="34">
        <f>'墙地砖汇总表 (合计)'!D5</f>
        <v>1613500</v>
      </c>
      <c r="H7" s="28"/>
    </row>
    <row r="8" ht="23" customHeight="1" spans="1:8">
      <c r="A8" s="35">
        <v>1.1</v>
      </c>
      <c r="B8" s="36" t="s">
        <v>79</v>
      </c>
      <c r="C8" s="37"/>
      <c r="D8" s="38"/>
      <c r="E8" s="33">
        <v>0</v>
      </c>
      <c r="F8" s="33">
        <v>0</v>
      </c>
      <c r="G8" s="39"/>
      <c r="H8" s="28"/>
    </row>
    <row r="9" ht="23" customHeight="1" spans="1:8">
      <c r="A9" s="35">
        <v>1.2</v>
      </c>
      <c r="B9" s="36" t="s">
        <v>80</v>
      </c>
      <c r="C9" s="37"/>
      <c r="D9" s="38"/>
      <c r="E9" s="33">
        <v>0</v>
      </c>
      <c r="F9" s="33">
        <v>0</v>
      </c>
      <c r="G9" s="39">
        <v>0</v>
      </c>
      <c r="H9" s="28"/>
    </row>
    <row r="10" ht="23" customHeight="1" spans="1:8">
      <c r="A10" s="35">
        <v>1.3</v>
      </c>
      <c r="B10" s="36" t="s">
        <v>81</v>
      </c>
      <c r="C10" s="37"/>
      <c r="D10" s="38"/>
      <c r="E10" s="33">
        <v>0</v>
      </c>
      <c r="F10" s="33">
        <v>0</v>
      </c>
      <c r="G10" s="39"/>
      <c r="H10" s="28"/>
    </row>
    <row r="11" ht="23" customHeight="1" spans="1:8">
      <c r="A11" s="35">
        <v>1.4</v>
      </c>
      <c r="B11" s="36" t="s">
        <v>82</v>
      </c>
      <c r="C11" s="37"/>
      <c r="D11" s="38"/>
      <c r="E11" s="33">
        <v>0</v>
      </c>
      <c r="F11" s="33">
        <v>0</v>
      </c>
      <c r="G11" s="39">
        <v>0</v>
      </c>
      <c r="H11" s="28"/>
    </row>
    <row r="12" ht="23" customHeight="1" spans="1:8">
      <c r="A12" s="29" t="s">
        <v>83</v>
      </c>
      <c r="B12" s="30" t="s">
        <v>84</v>
      </c>
      <c r="C12" s="31"/>
      <c r="D12" s="32"/>
      <c r="E12" s="36">
        <v>0</v>
      </c>
      <c r="F12" s="38"/>
      <c r="G12" s="39">
        <v>0</v>
      </c>
      <c r="H12" s="28"/>
    </row>
    <row r="13" ht="23" customHeight="1" spans="1:8">
      <c r="A13" s="35">
        <v>2.1</v>
      </c>
      <c r="B13" s="36" t="s">
        <v>85</v>
      </c>
      <c r="C13" s="37"/>
      <c r="D13" s="38"/>
      <c r="E13" s="36">
        <v>0</v>
      </c>
      <c r="F13" s="38"/>
      <c r="G13" s="39">
        <v>0</v>
      </c>
      <c r="H13" s="28"/>
    </row>
    <row r="14" ht="23" customHeight="1" spans="1:8">
      <c r="A14" s="35">
        <v>2.2</v>
      </c>
      <c r="B14" s="36" t="s">
        <v>85</v>
      </c>
      <c r="C14" s="37"/>
      <c r="D14" s="38"/>
      <c r="E14" s="36">
        <v>0</v>
      </c>
      <c r="F14" s="38"/>
      <c r="G14" s="39">
        <v>0</v>
      </c>
      <c r="H14" s="28"/>
    </row>
    <row r="15" ht="23" customHeight="1" spans="1:8">
      <c r="A15" s="40" t="s">
        <v>86</v>
      </c>
      <c r="B15" s="41" t="s">
        <v>87</v>
      </c>
      <c r="C15" s="42"/>
      <c r="D15" s="33" t="s">
        <v>88</v>
      </c>
      <c r="E15" s="43">
        <f>G7</f>
        <v>1613500</v>
      </c>
      <c r="F15" s="44"/>
      <c r="G15" s="45"/>
      <c r="H15" s="28"/>
    </row>
    <row r="16" ht="23" customHeight="1" spans="1:8">
      <c r="A16" s="29"/>
      <c r="B16" s="46"/>
      <c r="C16" s="47"/>
      <c r="D16" s="33" t="s">
        <v>89</v>
      </c>
      <c r="E16" s="48" t="s">
        <v>90</v>
      </c>
      <c r="F16" s="49"/>
      <c r="G16" s="50"/>
      <c r="H16" s="28"/>
    </row>
    <row r="17" ht="23" customHeight="1" spans="1:8">
      <c r="A17" s="29" t="s">
        <v>91</v>
      </c>
      <c r="B17" s="30" t="s">
        <v>92</v>
      </c>
      <c r="C17" s="31"/>
      <c r="D17" s="32"/>
      <c r="E17" s="36">
        <v>0</v>
      </c>
      <c r="F17" s="37"/>
      <c r="G17" s="51"/>
      <c r="H17" s="28"/>
    </row>
    <row r="18" ht="23" customHeight="1" spans="1:7">
      <c r="A18" s="35">
        <v>4.1</v>
      </c>
      <c r="B18" s="36" t="s">
        <v>93</v>
      </c>
      <c r="C18" s="37"/>
      <c r="D18" s="38"/>
      <c r="E18" s="36">
        <v>0</v>
      </c>
      <c r="F18" s="37"/>
      <c r="G18" s="51"/>
    </row>
    <row r="19" ht="23" customHeight="1" spans="1:7">
      <c r="A19" s="35">
        <v>4.2</v>
      </c>
      <c r="B19" s="36" t="s">
        <v>94</v>
      </c>
      <c r="C19" s="37"/>
      <c r="D19" s="38"/>
      <c r="E19" s="36">
        <v>0</v>
      </c>
      <c r="F19" s="37"/>
      <c r="G19" s="51"/>
    </row>
    <row r="20" ht="23" customHeight="1" spans="1:7">
      <c r="A20" s="29" t="s">
        <v>95</v>
      </c>
      <c r="B20" s="30" t="s">
        <v>96</v>
      </c>
      <c r="C20" s="31"/>
      <c r="D20" s="32"/>
      <c r="E20" s="36">
        <v>0</v>
      </c>
      <c r="F20" s="37"/>
      <c r="G20" s="51"/>
    </row>
    <row r="21" ht="23" customHeight="1" spans="1:7">
      <c r="A21" s="35">
        <v>5.1</v>
      </c>
      <c r="B21" s="36" t="s">
        <v>97</v>
      </c>
      <c r="C21" s="37"/>
      <c r="D21" s="38"/>
      <c r="E21" s="36" t="s">
        <v>98</v>
      </c>
      <c r="F21" s="37"/>
      <c r="G21" s="51"/>
    </row>
    <row r="22" ht="23" customHeight="1" spans="1:7">
      <c r="A22" s="35">
        <v>5.2</v>
      </c>
      <c r="B22" s="36" t="s">
        <v>99</v>
      </c>
      <c r="C22" s="37"/>
      <c r="D22" s="38"/>
      <c r="E22" s="36" t="s">
        <v>98</v>
      </c>
      <c r="F22" s="37"/>
      <c r="G22" s="51"/>
    </row>
    <row r="23" ht="23" customHeight="1" spans="1:7">
      <c r="A23" s="40" t="s">
        <v>100</v>
      </c>
      <c r="B23" s="52" t="s">
        <v>101</v>
      </c>
      <c r="C23" s="36" t="s">
        <v>88</v>
      </c>
      <c r="D23" s="38"/>
      <c r="E23" s="43">
        <f>E15</f>
        <v>1613500</v>
      </c>
      <c r="F23" s="37"/>
      <c r="G23" s="51"/>
    </row>
    <row r="24" ht="23" customHeight="1" spans="1:7">
      <c r="A24" s="29"/>
      <c r="B24" s="53"/>
      <c r="C24" s="36" t="s">
        <v>89</v>
      </c>
      <c r="D24" s="38"/>
      <c r="E24" s="48" t="str">
        <f>E16</f>
        <v>壹佰陆拾壹万叁仟伍佰元整</v>
      </c>
      <c r="F24" s="49"/>
      <c r="G24" s="50"/>
    </row>
    <row r="25" ht="23" customHeight="1" spans="1:7">
      <c r="A25" s="40" t="s">
        <v>102</v>
      </c>
      <c r="B25" s="52" t="s">
        <v>103</v>
      </c>
      <c r="C25" s="36" t="s">
        <v>88</v>
      </c>
      <c r="D25" s="38"/>
      <c r="E25" s="43">
        <f>E23</f>
        <v>1613500</v>
      </c>
      <c r="F25" s="37"/>
      <c r="G25" s="51"/>
    </row>
    <row r="26" ht="23" customHeight="1" spans="1:7">
      <c r="A26" s="54"/>
      <c r="B26" s="55"/>
      <c r="C26" s="56" t="s">
        <v>89</v>
      </c>
      <c r="D26" s="57"/>
      <c r="E26" s="58" t="str">
        <f>E16</f>
        <v>壹佰陆拾壹万叁仟伍佰元整</v>
      </c>
      <c r="F26" s="59"/>
      <c r="G26" s="60"/>
    </row>
    <row r="27" ht="15.15" spans="1:7">
      <c r="A27" s="61"/>
      <c r="B27" s="61"/>
      <c r="C27" s="61"/>
      <c r="D27" s="61"/>
      <c r="E27" s="61"/>
      <c r="F27" s="61"/>
      <c r="G27" s="61"/>
    </row>
    <row r="28" spans="1:7">
      <c r="A28" s="62" t="s">
        <v>104</v>
      </c>
      <c r="B28" s="62"/>
      <c r="C28" s="62"/>
      <c r="D28" s="62"/>
      <c r="E28" s="62"/>
      <c r="F28" s="62"/>
      <c r="G28" s="62"/>
    </row>
    <row r="29" ht="14.4" spans="1:1">
      <c r="A29" s="63"/>
    </row>
    <row r="30" ht="14.4" spans="1:1">
      <c r="A30" s="63"/>
    </row>
    <row r="31" spans="1:7">
      <c r="A31" s="62" t="s">
        <v>105</v>
      </c>
      <c r="B31" s="62"/>
      <c r="C31" s="62"/>
      <c r="D31" s="62"/>
      <c r="E31" s="62"/>
      <c r="F31" s="62"/>
      <c r="G31" s="62"/>
    </row>
    <row r="32" ht="14.4" spans="1:1">
      <c r="A32" s="63"/>
    </row>
    <row r="33" ht="27" customHeight="1" spans="1:7">
      <c r="A33" s="64"/>
      <c r="B33" s="64"/>
      <c r="C33" s="64"/>
      <c r="D33" s="64"/>
      <c r="E33" s="64"/>
      <c r="F33" s="64"/>
      <c r="G33" s="64"/>
    </row>
  </sheetData>
  <mergeCells count="48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G15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A28:G28"/>
    <mergeCell ref="A31:G31"/>
    <mergeCell ref="A33:G33"/>
    <mergeCell ref="A15:A16"/>
    <mergeCell ref="A23:A24"/>
    <mergeCell ref="A25:A26"/>
    <mergeCell ref="B23:B24"/>
    <mergeCell ref="B25:B26"/>
    <mergeCell ref="B15:C16"/>
  </mergeCells>
  <printOptions horizontalCentered="1"/>
  <pageMargins left="0.550694444444444" right="0.550694444444444" top="0.590277777777778" bottom="0.590277777777778" header="0.511805555555556" footer="0.511805555555556"/>
  <pageSetup paperSize="9" orientation="portrait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9"/>
  <sheetViews>
    <sheetView view="pageBreakPreview" zoomScaleNormal="100" workbookViewId="0">
      <selection activeCell="D8" sqref="D8"/>
    </sheetView>
  </sheetViews>
  <sheetFormatPr defaultColWidth="8.87962962962963" defaultRowHeight="15.6"/>
  <cols>
    <col min="1" max="1" width="11.7777777777778" style="1" customWidth="1"/>
    <col min="2" max="2" width="16.4444444444444" style="1" customWidth="1"/>
    <col min="3" max="3" width="11" style="1" customWidth="1"/>
    <col min="4" max="4" width="20.1111111111111" style="1" customWidth="1"/>
    <col min="5" max="5" width="16.7777777777778" style="1" customWidth="1"/>
    <col min="6" max="16362" width="8.87962962962963" style="1" customWidth="1"/>
    <col min="16363" max="16373" width="8.87962962962963" style="1"/>
    <col min="16374" max="16377" width="8.87962962962963" style="2"/>
  </cols>
  <sheetData>
    <row r="1" s="1" customFormat="1" ht="71" customHeight="1" spans="1:16377">
      <c r="A1" s="3" t="s">
        <v>106</v>
      </c>
      <c r="B1" s="3"/>
      <c r="C1" s="3"/>
      <c r="D1" s="3"/>
      <c r="E1" s="3"/>
      <c r="XET1" s="2"/>
      <c r="XEU1" s="2"/>
      <c r="XEV1" s="2"/>
      <c r="XEW1" s="2"/>
    </row>
    <row r="2" s="1" customFormat="1" ht="45" customHeight="1" spans="1:5">
      <c r="A2" s="4" t="s">
        <v>1</v>
      </c>
      <c r="B2" s="4" t="s">
        <v>2</v>
      </c>
      <c r="C2" s="4" t="s">
        <v>107</v>
      </c>
      <c r="D2" s="5" t="s">
        <v>108</v>
      </c>
      <c r="E2" s="4" t="s">
        <v>6</v>
      </c>
    </row>
    <row r="3" s="1" customFormat="1" ht="45" customHeight="1" spans="1:5">
      <c r="A3" s="4">
        <v>1</v>
      </c>
      <c r="B3" s="4" t="s">
        <v>109</v>
      </c>
      <c r="C3" s="4" t="s">
        <v>110</v>
      </c>
      <c r="D3" s="15">
        <v>1517000</v>
      </c>
      <c r="E3" s="4"/>
    </row>
    <row r="4" s="1" customFormat="1" ht="45" customHeight="1" spans="1:5">
      <c r="A4" s="4">
        <v>2</v>
      </c>
      <c r="B4" s="4" t="s">
        <v>111</v>
      </c>
      <c r="C4" s="4" t="s">
        <v>110</v>
      </c>
      <c r="D4" s="15">
        <f>'[1]加工费汇总表 (按供货提供实际算) '!G16</f>
        <v>96500</v>
      </c>
      <c r="E4" s="4"/>
    </row>
    <row r="5" s="1" customFormat="1" ht="45" customHeight="1" spans="1:5">
      <c r="A5" s="4">
        <v>3</v>
      </c>
      <c r="B5" s="11" t="s">
        <v>112</v>
      </c>
      <c r="C5" s="4" t="s">
        <v>110</v>
      </c>
      <c r="D5" s="4">
        <f>SUM(D3:D4)</f>
        <v>1613500</v>
      </c>
      <c r="E5" s="4"/>
    </row>
    <row r="6" s="1" customFormat="1" ht="25" customHeight="1"/>
    <row r="7" s="1" customFormat="1" ht="25" customHeight="1"/>
    <row r="8" s="1" customFormat="1" ht="25" customHeight="1"/>
    <row r="9" s="1" customFormat="1" ht="25" customHeight="1"/>
  </sheetData>
  <mergeCells count="1">
    <mergeCell ref="A1:E1"/>
  </mergeCells>
  <printOptions horizontalCentered="1"/>
  <pageMargins left="0.751388888888889" right="0.751388888888889" top="0.629861111111111" bottom="1" header="0.5" footer="0.5"/>
  <pageSetup paperSize="9" scale="95" orientation="portrait" horizontalDpi="600"/>
  <headerFooter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1"/>
  <sheetViews>
    <sheetView view="pageBreakPreview" zoomScaleNormal="100" workbookViewId="0">
      <selection activeCell="J6" sqref="J6"/>
    </sheetView>
  </sheetViews>
  <sheetFormatPr defaultColWidth="8.87962962962963" defaultRowHeight="15.6"/>
  <cols>
    <col min="1" max="1" width="6" style="1" customWidth="1"/>
    <col min="2" max="2" width="7.12962962962963" style="1" customWidth="1"/>
    <col min="3" max="3" width="9.12962962962963" style="1" customWidth="1"/>
    <col min="4" max="4" width="8.75" style="1" customWidth="1"/>
    <col min="5" max="5" width="16.7777777777778" style="1" customWidth="1"/>
    <col min="6" max="6" width="15" style="1" customWidth="1"/>
    <col min="7" max="7" width="12.5555555555556" style="1" customWidth="1"/>
    <col min="8" max="8" width="16.7777777777778" style="1" customWidth="1"/>
    <col min="9" max="16366" width="8.87962962962963" style="1" customWidth="1"/>
    <col min="16367" max="16377" width="8.87962962962963" style="1"/>
    <col min="16378" max="16381" width="8.87962962962963" style="2"/>
  </cols>
  <sheetData>
    <row r="1" s="1" customFormat="1" ht="71" customHeight="1" spans="1:16381">
      <c r="A1" s="3" t="s">
        <v>113</v>
      </c>
      <c r="B1" s="3"/>
      <c r="C1" s="3"/>
      <c r="D1" s="3"/>
      <c r="E1" s="3"/>
      <c r="F1" s="3"/>
      <c r="G1" s="3"/>
      <c r="H1" s="3"/>
      <c r="XEX1" s="2"/>
      <c r="XEY1" s="2"/>
      <c r="XEZ1" s="2"/>
      <c r="XFA1" s="2"/>
    </row>
    <row r="2" s="1" customFormat="1" ht="45" customHeight="1" spans="1:8">
      <c r="A2" s="4" t="s">
        <v>1</v>
      </c>
      <c r="B2" s="4" t="s">
        <v>2</v>
      </c>
      <c r="C2" s="4" t="s">
        <v>114</v>
      </c>
      <c r="D2" s="4" t="s">
        <v>107</v>
      </c>
      <c r="E2" s="4" t="s">
        <v>115</v>
      </c>
      <c r="F2" s="5" t="s">
        <v>116</v>
      </c>
      <c r="G2" s="5" t="s">
        <v>108</v>
      </c>
      <c r="H2" s="4" t="s">
        <v>6</v>
      </c>
    </row>
    <row r="3" s="1" customFormat="1" ht="45" customHeight="1" spans="1:8">
      <c r="A3" s="4">
        <v>1</v>
      </c>
      <c r="B3" s="4" t="s">
        <v>117</v>
      </c>
      <c r="C3" s="4" t="s">
        <v>118</v>
      </c>
      <c r="D3" s="4" t="s">
        <v>119</v>
      </c>
      <c r="E3" s="15">
        <v>11213.28</v>
      </c>
      <c r="F3" s="4">
        <v>62.4</v>
      </c>
      <c r="G3" s="15">
        <f>E3*F3</f>
        <v>699708.672</v>
      </c>
      <c r="H3" s="4"/>
    </row>
    <row r="4" s="1" customFormat="1" ht="45" customHeight="1" spans="1:8">
      <c r="A4" s="4">
        <v>2</v>
      </c>
      <c r="B4" s="4" t="s">
        <v>120</v>
      </c>
      <c r="C4" s="4" t="s">
        <v>121</v>
      </c>
      <c r="D4" s="4" t="s">
        <v>119</v>
      </c>
      <c r="E4" s="15">
        <v>17779.84</v>
      </c>
      <c r="F4" s="4">
        <v>45</v>
      </c>
      <c r="G4" s="15">
        <f>E4*F4</f>
        <v>800092.8</v>
      </c>
      <c r="H4" s="4"/>
    </row>
    <row r="5" s="1" customFormat="1" ht="45" customHeight="1" spans="1:8">
      <c r="A5" s="4">
        <v>3</v>
      </c>
      <c r="B5" s="4" t="s">
        <v>122</v>
      </c>
      <c r="C5" s="4" t="s">
        <v>123</v>
      </c>
      <c r="D5" s="4" t="s">
        <v>119</v>
      </c>
      <c r="E5" s="15">
        <v>245.28</v>
      </c>
      <c r="F5" s="4">
        <v>70.8</v>
      </c>
      <c r="G5" s="4">
        <f>E5*F5</f>
        <v>17365.824</v>
      </c>
      <c r="H5" s="4"/>
    </row>
    <row r="6" s="1" customFormat="1" ht="45" customHeight="1" spans="1:8">
      <c r="A6" s="4">
        <v>4</v>
      </c>
      <c r="B6" s="11" t="s">
        <v>124</v>
      </c>
      <c r="C6" s="12"/>
      <c r="D6" s="4" t="s">
        <v>119</v>
      </c>
      <c r="E6" s="15">
        <f>SUM(E3:E5)</f>
        <v>29238.4</v>
      </c>
      <c r="F6" s="4"/>
      <c r="G6" s="4">
        <f>SUM(G3:G5)</f>
        <v>1517167.296</v>
      </c>
      <c r="H6" s="4"/>
    </row>
    <row r="7" s="1" customFormat="1" ht="36" customHeight="1" spans="1:8">
      <c r="A7" s="4">
        <v>5</v>
      </c>
      <c r="B7" s="11" t="s">
        <v>112</v>
      </c>
      <c r="C7" s="12"/>
      <c r="D7" s="4" t="s">
        <v>110</v>
      </c>
      <c r="E7" s="8">
        <v>1517000</v>
      </c>
      <c r="F7" s="17"/>
      <c r="G7" s="9"/>
      <c r="H7" s="5" t="s">
        <v>125</v>
      </c>
    </row>
    <row r="8" s="1" customFormat="1" ht="25" customHeight="1"/>
    <row r="9" s="1" customFormat="1" ht="25" customHeight="1"/>
    <row r="10" s="1" customFormat="1" ht="25" customHeight="1"/>
    <row r="11" s="1" customFormat="1" ht="25" customHeight="1"/>
  </sheetData>
  <mergeCells count="4">
    <mergeCell ref="A1:H1"/>
    <mergeCell ref="B6:C6"/>
    <mergeCell ref="B7:C7"/>
    <mergeCell ref="E7:G7"/>
  </mergeCells>
  <printOptions horizontalCentered="1"/>
  <pageMargins left="0.751388888888889" right="0.751388888888889" top="0.629861111111111" bottom="1" header="0.5" footer="0.5"/>
  <pageSetup paperSize="9" scale="95" orientation="portrait" horizontalDpi="600"/>
  <headerFooter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9"/>
  <sheetViews>
    <sheetView tabSelected="1" view="pageBreakPreview" zoomScaleNormal="100" topLeftCell="A7" workbookViewId="0">
      <selection activeCell="H18" sqref="H18"/>
    </sheetView>
  </sheetViews>
  <sheetFormatPr defaultColWidth="8.87962962962963" defaultRowHeight="15.6"/>
  <cols>
    <col min="1" max="1" width="6" style="1" customWidth="1"/>
    <col min="2" max="2" width="16.6666666666667" style="1" customWidth="1"/>
    <col min="3" max="3" width="12.2222222222222" style="1" customWidth="1"/>
    <col min="4" max="4" width="8.75" style="1" customWidth="1"/>
    <col min="5" max="5" width="15.2222222222222" style="1" customWidth="1"/>
    <col min="6" max="6" width="16.5555555555556" style="1" customWidth="1"/>
    <col min="7" max="7" width="16.7777777777778" style="1" customWidth="1"/>
    <col min="8" max="8" width="15" style="1" customWidth="1"/>
    <col min="9" max="9" width="12.5555555555556" style="1" customWidth="1"/>
    <col min="10" max="10" width="16.7777777777778" style="1" customWidth="1"/>
    <col min="11" max="11" width="8.87962962962963" style="1" customWidth="1"/>
    <col min="12" max="12" width="14.5555555555556" style="1" customWidth="1"/>
    <col min="13" max="16370" width="8.87962962962963" style="1" customWidth="1"/>
    <col min="16371" max="16381" width="8.87962962962963" style="1"/>
    <col min="16382" max="16384" width="8.87962962962963" style="2"/>
  </cols>
  <sheetData>
    <row r="1" s="1" customFormat="1" ht="59" customHeight="1" spans="1:16384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  <c r="XFB1" s="2"/>
      <c r="XFC1" s="2"/>
      <c r="XFD1" s="2"/>
    </row>
    <row r="2" s="1" customFormat="1" ht="36" customHeight="1" spans="1:10">
      <c r="A2" s="4" t="s">
        <v>1</v>
      </c>
      <c r="B2" s="4" t="s">
        <v>2</v>
      </c>
      <c r="C2" s="4" t="s">
        <v>114</v>
      </c>
      <c r="D2" s="4" t="s">
        <v>107</v>
      </c>
      <c r="E2" s="5" t="s">
        <v>127</v>
      </c>
      <c r="F2" s="5" t="s">
        <v>128</v>
      </c>
      <c r="G2" s="4" t="s">
        <v>115</v>
      </c>
      <c r="H2" s="5" t="s">
        <v>129</v>
      </c>
      <c r="I2" s="5" t="s">
        <v>108</v>
      </c>
      <c r="J2" s="4" t="s">
        <v>6</v>
      </c>
    </row>
    <row r="3" s="1" customFormat="1" ht="35" customHeight="1" spans="1:10">
      <c r="A3" s="4">
        <v>1</v>
      </c>
      <c r="B3" s="4" t="s">
        <v>130</v>
      </c>
      <c r="C3" s="4" t="s">
        <v>121</v>
      </c>
      <c r="D3" s="4" t="s">
        <v>131</v>
      </c>
      <c r="E3" s="4">
        <v>2164</v>
      </c>
      <c r="F3" s="4">
        <f>1000*5+1109+915+740+906+440+4500-2</f>
        <v>13608</v>
      </c>
      <c r="G3" s="6">
        <f t="shared" ref="G3:G12" si="0">E3+F3</f>
        <v>15772</v>
      </c>
      <c r="H3" s="4">
        <f>1.3*2</f>
        <v>2.6</v>
      </c>
      <c r="I3" s="15">
        <f t="shared" ref="I3:I12" si="1">G3*H3</f>
        <v>41007.2</v>
      </c>
      <c r="J3" s="4" t="s">
        <v>132</v>
      </c>
    </row>
    <row r="4" s="1" customFormat="1" ht="35" customHeight="1" spans="1:10">
      <c r="A4" s="4">
        <v>2</v>
      </c>
      <c r="B4" s="4" t="s">
        <v>130</v>
      </c>
      <c r="C4" s="4" t="s">
        <v>121</v>
      </c>
      <c r="D4" s="4" t="s">
        <v>131</v>
      </c>
      <c r="E4" s="4"/>
      <c r="F4" s="4"/>
      <c r="G4" s="6">
        <f t="shared" si="0"/>
        <v>0</v>
      </c>
      <c r="H4" s="4">
        <v>1.3</v>
      </c>
      <c r="I4" s="15">
        <f t="shared" si="1"/>
        <v>0</v>
      </c>
      <c r="J4" s="4" t="s">
        <v>133</v>
      </c>
    </row>
    <row r="5" s="1" customFormat="1" ht="35" customHeight="1" spans="1:10">
      <c r="A5" s="4">
        <v>3</v>
      </c>
      <c r="B5" s="4" t="s">
        <v>134</v>
      </c>
      <c r="C5" s="4" t="s">
        <v>121</v>
      </c>
      <c r="D5" s="4" t="s">
        <v>131</v>
      </c>
      <c r="E5" s="4"/>
      <c r="F5" s="4">
        <f>8392*0</f>
        <v>0</v>
      </c>
      <c r="G5" s="6">
        <f t="shared" si="0"/>
        <v>0</v>
      </c>
      <c r="H5" s="4">
        <f>1.5</f>
        <v>1.5</v>
      </c>
      <c r="I5" s="15">
        <f t="shared" si="1"/>
        <v>0</v>
      </c>
      <c r="J5" s="4" t="s">
        <v>135</v>
      </c>
    </row>
    <row r="6" s="1" customFormat="1" ht="35" customHeight="1" spans="1:10">
      <c r="A6" s="4">
        <v>4</v>
      </c>
      <c r="B6" s="4" t="s">
        <v>136</v>
      </c>
      <c r="C6" s="4" t="s">
        <v>123</v>
      </c>
      <c r="D6" s="4" t="s">
        <v>131</v>
      </c>
      <c r="E6" s="4">
        <f>1559-2</f>
        <v>1557</v>
      </c>
      <c r="F6" s="7">
        <v>1509</v>
      </c>
      <c r="G6" s="6">
        <f t="shared" si="0"/>
        <v>3066</v>
      </c>
      <c r="H6" s="4">
        <f>1.5*0</f>
        <v>0</v>
      </c>
      <c r="I6" s="4">
        <f t="shared" si="1"/>
        <v>0</v>
      </c>
      <c r="J6" s="4" t="s">
        <v>137</v>
      </c>
    </row>
    <row r="7" s="1" customFormat="1" ht="34" customHeight="1" spans="1:10">
      <c r="A7" s="4">
        <v>5</v>
      </c>
      <c r="B7" s="8" t="s">
        <v>138</v>
      </c>
      <c r="C7" s="9"/>
      <c r="D7" s="4" t="s">
        <v>139</v>
      </c>
      <c r="E7" s="4">
        <v>853</v>
      </c>
      <c r="F7" s="7">
        <v>120</v>
      </c>
      <c r="G7" s="6">
        <f t="shared" si="0"/>
        <v>973</v>
      </c>
      <c r="H7" s="4">
        <f>2.5*2</f>
        <v>5</v>
      </c>
      <c r="I7" s="4">
        <f t="shared" si="1"/>
        <v>4865</v>
      </c>
      <c r="J7" s="4" t="s">
        <v>140</v>
      </c>
    </row>
    <row r="8" s="1" customFormat="1" ht="34" customHeight="1" spans="1:10">
      <c r="A8" s="4">
        <v>6</v>
      </c>
      <c r="B8" s="8" t="s">
        <v>138</v>
      </c>
      <c r="C8" s="9"/>
      <c r="D8" s="4" t="s">
        <v>139</v>
      </c>
      <c r="E8" s="4"/>
      <c r="F8" s="7">
        <v>4870</v>
      </c>
      <c r="G8" s="6">
        <f t="shared" si="0"/>
        <v>4870</v>
      </c>
      <c r="H8" s="4">
        <f>2.5</f>
        <v>2.5</v>
      </c>
      <c r="I8" s="4">
        <f t="shared" si="1"/>
        <v>12175</v>
      </c>
      <c r="J8" s="4" t="s">
        <v>141</v>
      </c>
    </row>
    <row r="9" s="1" customFormat="1" ht="34" customHeight="1" spans="1:10">
      <c r="A9" s="4">
        <v>7</v>
      </c>
      <c r="B9" s="8" t="s">
        <v>142</v>
      </c>
      <c r="C9" s="9"/>
      <c r="D9" s="4" t="s">
        <v>131</v>
      </c>
      <c r="E9" s="4">
        <v>-3</v>
      </c>
      <c r="F9" s="7">
        <v>2542</v>
      </c>
      <c r="G9" s="6">
        <f t="shared" si="0"/>
        <v>2539</v>
      </c>
      <c r="H9" s="4">
        <v>1.5</v>
      </c>
      <c r="I9" s="4">
        <f t="shared" si="1"/>
        <v>3808.5</v>
      </c>
      <c r="J9" s="4"/>
    </row>
    <row r="10" s="1" customFormat="1" ht="37" customHeight="1" spans="1:10">
      <c r="A10" s="4">
        <v>8</v>
      </c>
      <c r="B10" s="8" t="s">
        <v>143</v>
      </c>
      <c r="C10" s="9"/>
      <c r="D10" s="4" t="s">
        <v>131</v>
      </c>
      <c r="E10" s="4">
        <v>1184</v>
      </c>
      <c r="F10" s="10">
        <f>2857-1</f>
        <v>2856</v>
      </c>
      <c r="G10" s="6">
        <f t="shared" si="0"/>
        <v>4040</v>
      </c>
      <c r="H10" s="4">
        <v>1.5</v>
      </c>
      <c r="I10" s="4">
        <f t="shared" si="1"/>
        <v>6060</v>
      </c>
      <c r="J10" s="4"/>
    </row>
    <row r="11" s="1" customFormat="1" ht="30" customHeight="1" spans="1:10">
      <c r="A11" s="4">
        <v>9</v>
      </c>
      <c r="B11" s="8" t="s">
        <v>144</v>
      </c>
      <c r="C11" s="9"/>
      <c r="D11" s="4" t="s">
        <v>145</v>
      </c>
      <c r="E11" s="4">
        <v>6</v>
      </c>
      <c r="F11" s="4">
        <v>33</v>
      </c>
      <c r="G11" s="6">
        <f t="shared" si="0"/>
        <v>39</v>
      </c>
      <c r="H11" s="4">
        <v>270</v>
      </c>
      <c r="I11" s="4">
        <f t="shared" si="1"/>
        <v>10530</v>
      </c>
      <c r="J11" s="4"/>
    </row>
    <row r="12" s="1" customFormat="1" ht="33" customHeight="1" spans="1:10">
      <c r="A12" s="4">
        <v>10</v>
      </c>
      <c r="B12" s="8" t="s">
        <v>146</v>
      </c>
      <c r="C12" s="9"/>
      <c r="D12" s="4" t="s">
        <v>145</v>
      </c>
      <c r="E12" s="4">
        <v>6</v>
      </c>
      <c r="F12" s="4">
        <v>33</v>
      </c>
      <c r="G12" s="6">
        <f t="shared" si="0"/>
        <v>39</v>
      </c>
      <c r="H12" s="4">
        <v>180</v>
      </c>
      <c r="I12" s="4">
        <f t="shared" si="1"/>
        <v>7020</v>
      </c>
      <c r="J12" s="4"/>
    </row>
    <row r="13" s="1" customFormat="1" ht="33" customHeight="1" spans="1:10">
      <c r="A13" s="4">
        <v>11</v>
      </c>
      <c r="B13" s="11" t="s">
        <v>124</v>
      </c>
      <c r="C13" s="12"/>
      <c r="D13" s="4" t="s">
        <v>110</v>
      </c>
      <c r="E13" s="4"/>
      <c r="F13" s="4"/>
      <c r="G13" s="4"/>
      <c r="H13" s="4"/>
      <c r="I13" s="4">
        <f>SUM(I3:I12)</f>
        <v>85465.7</v>
      </c>
      <c r="J13" s="4"/>
    </row>
    <row r="14" s="1" customFormat="1" ht="30" customHeight="1" spans="1:10">
      <c r="A14" s="4">
        <v>12</v>
      </c>
      <c r="B14" s="8" t="s">
        <v>147</v>
      </c>
      <c r="C14" s="9"/>
      <c r="D14" s="4" t="s">
        <v>110</v>
      </c>
      <c r="E14" s="4"/>
      <c r="F14" s="4"/>
      <c r="G14" s="6"/>
      <c r="H14" s="4"/>
      <c r="I14" s="15">
        <f>I13*0.13</f>
        <v>11110.541</v>
      </c>
      <c r="J14" s="4"/>
    </row>
    <row r="15" s="1" customFormat="1" ht="36" customHeight="1" spans="1:10">
      <c r="A15" s="4">
        <v>13</v>
      </c>
      <c r="B15" s="11" t="s">
        <v>148</v>
      </c>
      <c r="C15" s="12"/>
      <c r="D15" s="4" t="s">
        <v>110</v>
      </c>
      <c r="E15" s="8"/>
      <c r="F15" s="8"/>
      <c r="G15" s="13">
        <f>I13+I14</f>
        <v>96576.241</v>
      </c>
      <c r="H15" s="14"/>
      <c r="I15" s="16"/>
      <c r="J15" s="5"/>
    </row>
    <row r="16" s="1" customFormat="1" ht="36" customHeight="1" spans="1:10">
      <c r="A16" s="4">
        <v>14</v>
      </c>
      <c r="B16" s="11" t="s">
        <v>112</v>
      </c>
      <c r="C16" s="12"/>
      <c r="D16" s="4" t="s">
        <v>110</v>
      </c>
      <c r="E16" s="8"/>
      <c r="F16" s="8"/>
      <c r="G16" s="13">
        <f>96500</f>
        <v>96500</v>
      </c>
      <c r="H16" s="14"/>
      <c r="I16" s="16"/>
      <c r="J16" s="5" t="s">
        <v>125</v>
      </c>
    </row>
    <row r="17" s="1" customFormat="1" ht="25" customHeight="1"/>
    <row r="18" s="1" customFormat="1" ht="25" customHeight="1"/>
    <row r="19" s="1" customFormat="1" ht="25" customHeight="1"/>
  </sheetData>
  <mergeCells count="13">
    <mergeCell ref="A1:J1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G15:I15"/>
    <mergeCell ref="B16:C16"/>
    <mergeCell ref="G16:I16"/>
  </mergeCells>
  <printOptions horizontalCentered="1"/>
  <pageMargins left="0.751388888888889" right="0.751388888888889" top="0.629861111111111" bottom="1" header="0.5" footer="0.5"/>
  <pageSetup paperSize="9" scale="85" orientation="landscape" horizontalDpi="600"/>
  <headerFooter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2资料存档目录</vt:lpstr>
      <vt:lpstr>3工程结算汇总表</vt:lpstr>
      <vt:lpstr>墙地砖汇总表 (合计)</vt:lpstr>
      <vt:lpstr>供货汇总表</vt:lpstr>
      <vt:lpstr>加工费汇总表 (按供货提供实际算)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格格</cp:lastModifiedBy>
  <dcterms:created xsi:type="dcterms:W3CDTF">2020-10-21T02:16:00Z</dcterms:created>
  <dcterms:modified xsi:type="dcterms:W3CDTF">2022-02-24T09:10:42Z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eadingLayout">
    <vt:bool>true</vt:bool>
  </property>
  <property fmtid="{D5CDD505-2E9C-101B-9397-08002B2CF9AE}" pid="4" name="ICV">
    <vt:lpwstr>E01156DCBE494013BA655F1F79817F32</vt:lpwstr>
  </property>
</Properties>
</file>