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进度款费用计算明细表（第1次）" sheetId="3" r:id="rId1"/>
    <sheet name="总表" sheetId="1" r:id="rId2"/>
    <sheet name="招标清单" sheetId="2" r:id="rId3"/>
  </sheets>
  <calcPr calcId="144525"/>
</workbook>
</file>

<file path=xl/sharedStrings.xml><?xml version="1.0" encoding="utf-8"?>
<sst xmlns="http://schemas.openxmlformats.org/spreadsheetml/2006/main" count="800" uniqueCount="397">
  <si>
    <t>宜阳山水文苑项目智能化工程进度款费用计算明细表</t>
  </si>
  <si>
    <t>序号</t>
  </si>
  <si>
    <t>分项名称</t>
  </si>
  <si>
    <t>计量
单位</t>
  </si>
  <si>
    <t>暂定/固定合同价
(元)</t>
  </si>
  <si>
    <t>合同总工程量</t>
  </si>
  <si>
    <t>合同单价</t>
  </si>
  <si>
    <t>实际单价（因甲方原因造成部分未装或取消）</t>
  </si>
  <si>
    <t>累计已审批进度款（元）</t>
  </si>
  <si>
    <t>累计应付款（含本次申请，元)</t>
  </si>
  <si>
    <t>本次申请应付款（元）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</si>
  <si>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</si>
  <si>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</si>
  <si>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</si>
  <si>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</si>
  <si>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</si>
  <si>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累计应付工程量</t>
  </si>
  <si>
    <t>合同节点比例</t>
  </si>
  <si>
    <t>累计应付款</t>
  </si>
  <si>
    <t>应申请总金额</t>
  </si>
  <si>
    <t>累计申请比例</t>
  </si>
  <si>
    <t>宜阳山水文苑项目智能化工程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</si>
  <si>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</si>
  <si>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</si>
  <si>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</si>
  <si>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</si>
  <si>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</si>
  <si>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</si>
  <si>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</si>
  <si>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</si>
  <si>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</si>
  <si>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</si>
  <si>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</si>
  <si>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</si>
  <si>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智能化设备网络</t>
  </si>
  <si>
    <t>项</t>
  </si>
  <si>
    <t>可视对讲管理系统</t>
  </si>
  <si>
    <t>视频监控系统</t>
  </si>
  <si>
    <t>电子巡更系统</t>
  </si>
  <si>
    <t>周界防范系统</t>
  </si>
  <si>
    <t>电梯五方对讲系统</t>
  </si>
  <si>
    <t>停车场管理系统</t>
  </si>
  <si>
    <t>人行通道管理系统</t>
  </si>
  <si>
    <t>背景音乐系统</t>
  </si>
  <si>
    <t>信息发布系统</t>
  </si>
  <si>
    <t>一卡通系统</t>
  </si>
  <si>
    <t>电梯联动系统</t>
  </si>
  <si>
    <t>机房工程</t>
  </si>
  <si>
    <t>弱电桥架与综合管网</t>
  </si>
  <si>
    <t>增加功能</t>
  </si>
  <si>
    <t>合计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</si>
  <si>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</si>
  <si>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</si>
  <si>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</si>
  <si>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</si>
  <si>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现场驻场成本负责人：                 </t>
  </si>
  <si>
    <t xml:space="preserve">                                                                                           日期：</t>
  </si>
  <si>
    <t xml:space="preserve">                                                                                           施工单位：                 </t>
  </si>
  <si>
    <t>宜阳山水文苑项目智能化工程进度款支付汇总表（单位：元）</t>
  </si>
  <si>
    <t>备注</t>
  </si>
  <si>
    <t>分类项目名称</t>
  </si>
  <si>
    <t>造价（元）</t>
  </si>
  <si>
    <t>依据合同约定：“9.4 智能化系统全部施工完毕，和机房中心联网完成，并调试、联动通过验收合格后，支付至整个智能化系统已完工程价款的85%；”，（1）因与中弘交界处的周界防范系统，中宏已施工，经工程确认后，此部分不再施工，已扣除（2）电梯五方对讲系统、电梯联动系统已由电梯厂家施工，已扣除（3）人行通道管理系统经与工程沟通后，人行摆闸需变更，此部分已扣除（4）停车场管理系统扣除一座。</t>
  </si>
  <si>
    <t>第一次进度款金额为=合计*85%（元）</t>
  </si>
  <si>
    <t>协商后金额（元）</t>
  </si>
  <si>
    <t>宜阳山水文苑项目智能化工程招标清单</t>
  </si>
  <si>
    <t>项目名称</t>
  </si>
  <si>
    <t>项目特征描述</t>
  </si>
  <si>
    <t>计量单位</t>
  </si>
  <si>
    <t>工程量</t>
  </si>
  <si>
    <t>金 额(元)</t>
  </si>
  <si>
    <t>品牌</t>
  </si>
  <si>
    <t>型号</t>
  </si>
  <si>
    <t>综合单价（元）</t>
  </si>
  <si>
    <t>合 价（元）</t>
  </si>
  <si>
    <t>其中</t>
  </si>
  <si>
    <t>主材费（元）</t>
  </si>
  <si>
    <t>一</t>
  </si>
  <si>
    <t>POE数字网络分配器</t>
  </si>
  <si>
    <t>1.名称：POE数字网络分配器
2.规格、型号：下行:8个百兆电口;上行:1个千兆电口;支持POE
3.安装方式：对讲弱电设备箱内安装
4.含相关配件,相关调试，未详尽处满足图纸设计、满足相关规范要求</t>
  </si>
  <si>
    <t>个</t>
  </si>
  <si>
    <t>森鸿</t>
  </si>
  <si>
    <t>SH-SPOE1202A</t>
  </si>
  <si>
    <t>百兆交换机(汇聚)</t>
  </si>
  <si>
    <t>1.名称：百兆交换机(汇聚)
2.规格、型号：24个百兆电口,2个千兆上行光口,带2千兆复用电口,管理型
3.安装方式：汇聚弱电设备箱内安装
4.含相关配件,相关调试，未详尽处满足图纸设计、满足相关规范要求</t>
  </si>
  <si>
    <t>锐捷</t>
  </si>
  <si>
    <t>RG-ES126S</t>
  </si>
  <si>
    <t>百兆POE交换机</t>
  </si>
  <si>
    <t>1.名称：百兆POE交换机
2.规格、型号：8个百兆电口,支持POE+
3.安装方式：汇聚弱电设备箱内安装
4.含相关配件,相关调试，未详尽处满足图纸设计、满足相关规范要求</t>
  </si>
  <si>
    <t>RG-ES110D-P</t>
  </si>
  <si>
    <t>1.名称：百兆POE交换机
2.规格、型号：24个百兆电口,2个千兆上行光口,支持POE+
3.安装方式：地库弱电设备箱内安装
4.含相关配件,相关调试，未详尽处满足图纸设计、满足相关规范要求</t>
  </si>
  <si>
    <t>RG-ES126S-LP</t>
  </si>
  <si>
    <t>光纤收发器</t>
  </si>
  <si>
    <t>1.名称：光纤收发器
2.规格、型号：单口百兆,单模双纤,含2根光纤跳线、1根UTP5E跳线
3.安装方式：室外弱电防水设备箱内安装
4.含相关配件,相关调试，未详尽处满足图纸设计、满足相关规范要求</t>
  </si>
  <si>
    <t>光为</t>
  </si>
  <si>
    <t>单模百兆</t>
  </si>
  <si>
    <t>光纤熔接盒</t>
  </si>
  <si>
    <t>1.名称：光纤熔接盒
2.规格、型号：8口,含尾纤、耦合器、熔接
3.安装方式：弱电设备箱内安装
4.含相关配件,相关调试，未详尽处满足图纸设计、满足相关规范要求</t>
  </si>
  <si>
    <t>国产</t>
  </si>
  <si>
    <t>8口熔接盒</t>
  </si>
  <si>
    <t>对讲弱电设备箱</t>
  </si>
  <si>
    <t>1.名称：对讲弱电设备箱
2.规格、型号：400*500*200mm,含插排
3.安装方式：电井内壁挂安装
4.含相关配件,相关调试，未详尽处满足图纸设计、满足相关规范要求</t>
  </si>
  <si>
    <t>定制</t>
  </si>
  <si>
    <t>汇聚弱电设备箱</t>
  </si>
  <si>
    <t>1.名称：汇聚弱电设备箱
2.规格、型号：12U壁挂式,含插排
3.安装方式：电井内壁挂安装
4.含相关配件,相关调试，未详尽处满足图纸设计、满足相关规范要求</t>
  </si>
  <si>
    <t>地库弱电设备箱</t>
  </si>
  <si>
    <t>1.名称：地库弱电设备箱
2.规格、型号：500*600*200mm,含插排
3.安装方式：地下车库壁挂安装
4.含相关配件,相关调试，未详尽处满足图纸设计、满足相关规范要求</t>
  </si>
  <si>
    <t>室外弱电防水设备箱</t>
  </si>
  <si>
    <t>1.名称：室外弱电防水设备箱
2.规格、型号：400*500*300mm,不锈钢,含混凝土底座、插排
3.安装方式：室外落地安装
4.含相关配件,相关调试，未详尽处满足图纸设计、满足相关规范要求</t>
  </si>
  <si>
    <t>岗亭设备机柜</t>
  </si>
  <si>
    <t>1.名称：岗亭设备机柜
2.规格、型号：12U落地式,含插排
3.安装方式：岗亭落地安装
4.含相关配件,相关调试，未详尽处满足图纸设计、满足相关规范要求</t>
  </si>
  <si>
    <t>光纤配线架</t>
  </si>
  <si>
    <t>1.名称：光纤配线架
2.规格、型号：72芯,机架式
3.安装方式：消防控制室机柜内安装
4.含相关配件,相关调试，未详尽处满足图纸设计、满足相关规范要求</t>
  </si>
  <si>
    <t>72芯配线架</t>
  </si>
  <si>
    <t>光纤收发器组</t>
  </si>
  <si>
    <t>1.名称：光纤收发器组
2.规格、型号：16槽位机架式机箱,含千兆光纤收发器
3.安装方式：消防控制室机柜内安装
4.含相关配件,相关调试，未详尽处满足图纸设计、满足相关规范要求</t>
  </si>
  <si>
    <t>16槽</t>
  </si>
  <si>
    <t>核心交换机</t>
  </si>
  <si>
    <t>1.名称：核心交换机
2.规格、型号：模块化三层,24个千兆电口,48个千兆光口
3.安装方式：消防控制室机柜内安装
4.含相关配件,相关调试，未详尽处满足图纸设计、满足相关规范要求</t>
  </si>
  <si>
    <t>RG-S7805C</t>
  </si>
  <si>
    <t>UPS</t>
  </si>
  <si>
    <t>1.名称：UPS
2.规格、型号：20kVA/1h,含主机、电池、电池柜
3.安装方式：消防控制室机柜内安装
4.含相关配件,相关调试，未详尽处满足图纸设计、满足相关规范要求</t>
  </si>
  <si>
    <t>山特</t>
  </si>
  <si>
    <t>C10KS</t>
  </si>
  <si>
    <t>小计（元）</t>
  </si>
  <si>
    <t>二</t>
  </si>
  <si>
    <t>室内对讲分机</t>
  </si>
  <si>
    <t>1.名称：室内对讲分机
2.规格、型号：7"彩色可视,4防区报警接入
3.安装方式：底边距地+1.3米壁挂安装
4.含相关配件,相关调试，未详尽处满足图纸设计、满足相关规范要求</t>
  </si>
  <si>
    <t>安居宝</t>
  </si>
  <si>
    <t>AJB-SZ13AD-8</t>
  </si>
  <si>
    <t>紧急报警按钮</t>
  </si>
  <si>
    <t>1.名称：紧急报警按钮
2.规格、型号：86型,手动钥匙复位
3.安装方式：底边距地+1.0米墙上嵌装(可视对讲分机下方)
4.含相关配件,相关调试，未详尽处满足图纸设计、满足相关规范要求</t>
  </si>
  <si>
    <t>单元门口机</t>
  </si>
  <si>
    <t>1.名称：单元门口机
2.规格、型号：4.3"彩色可视支持刷卡、密码、二维码、人脸识别开锁
3.安装方式：底边距地+1.4米壁挂安装
4.含相关配件,相关调试，未详尽处满足图纸设计、满足相关规范要求</t>
  </si>
  <si>
    <t>AJB-ZJ15ACR(AM)IP</t>
  </si>
  <si>
    <t>门禁一体机</t>
  </si>
  <si>
    <t>1.名称：门禁一体机
2.规格、型号：支持刷卡、密码开锁
3.安装方式：底边距地+1.4米壁挂安装
4.含相关配件,相关调试，未详尽处满足图纸设计、满足相关规范要求</t>
  </si>
  <si>
    <t>SH-MJ20C</t>
  </si>
  <si>
    <t>开门按钮</t>
  </si>
  <si>
    <t>1.名称：开门按钮
2.规格、型号：86型
3.安装方式：底边距地+1.4米壁挂安装
4.含相关配件,相关调试，未详尽处满足图纸设计、满足相关规范要求</t>
  </si>
  <si>
    <t>单门磁力锁</t>
  </si>
  <si>
    <t>1.名称：单门磁力锁
2.规格、型号：280kg
3.安装方式：门框上方安装
4.含相关配件,相关调试，未详尽处满足图纸设计、满足相关规范要求</t>
  </si>
  <si>
    <t>博克</t>
  </si>
  <si>
    <t>双门磁力锁</t>
  </si>
  <si>
    <t>1.名称：双门磁力锁
2.规格、型号：2*280kg
3.安装方式：门框上方安装
4.含相关配件,相关调试，未详尽处满足图纸设计、满足相关规范要求</t>
  </si>
  <si>
    <t>对讲区口机立柱式</t>
  </si>
  <si>
    <t>1.名称：对讲区口机立柱式
2.规格、型号：支持刷卡、密码、二维码、人脸识别开锁、含立柱
3.安装方式：落地安装
4.含相关配件,相关调试，未详尽处满足图纸设计、满足相关规范要求</t>
  </si>
  <si>
    <t>套</t>
  </si>
  <si>
    <t>POE交换机电源</t>
  </si>
  <si>
    <t>1.名称：POE交换机电源
2.规格、型号：输入电压:AC220V,输出电流:3A,功率:60W 
3.安装方式：电井内壁挂箱内安装
4.含相关配件,相关调试，未详尽处满足图纸设计、满足相关规范要求</t>
  </si>
  <si>
    <t>POE电源</t>
  </si>
  <si>
    <t>对讲主机电源</t>
  </si>
  <si>
    <t>1.名称：对讲主机电源
2.规格、型号：对讲设备配套
3.安装方式：电井内壁挂箱内安装
4.含相关配件,相关调试，未详尽处满足图纸设计、满足相关规范要求</t>
  </si>
  <si>
    <t>DE-2000E</t>
  </si>
  <si>
    <t>可视对讲管理中心机</t>
  </si>
  <si>
    <t>1.名称：可视对讲管理中心机
2.规格、型号：支持对讲、监视、呼叫记录及事件查询等功能
3.安装方式：消防控制室操作台上安装
4.含相关配件,相关调试，未详尽处满足图纸设计、满足相关规范要求</t>
  </si>
  <si>
    <t>AJB-GL10ACBIP</t>
  </si>
  <si>
    <t>发卡器</t>
  </si>
  <si>
    <t>1.名称：发卡器
2.规格、型号：IC卡发卡
3.安装方式：物业管理用房设置
4.含相关配件,相关调试，未详尽处满足图纸设计、满足相关规范要求</t>
  </si>
  <si>
    <t>AJB-MJ10BR(AM)B</t>
  </si>
  <si>
    <t>光纤转换模块</t>
  </si>
  <si>
    <t>1.名称：光纤转换模块
2.规格、型号：详见图纸设计
3.安装方式：汇聚、地库、岗亭弱电设备箱内安装
4.含相关配件,相关调试，未详尽处满足图纸设计、满足相关规范要求</t>
  </si>
  <si>
    <t>单模模块</t>
  </si>
  <si>
    <t>光纤跳线</t>
  </si>
  <si>
    <t>1.名称：光纤跳线
2.规格、型号：详见图纸设计
3.安装方式：汇聚、地库、岗亭弱电设备箱内安装
4.含相关配件,相关调试，未详尽处满足图纸设计、满足相关规范要求</t>
  </si>
  <si>
    <t>根</t>
  </si>
  <si>
    <t>JDG25</t>
  </si>
  <si>
    <t>1.名称：穿线管
2.规格、型号：JDG25
3.敷设方式：明敷
4.含相关配件,未详尽处满足图纸设计、满足相关规范要求</t>
  </si>
  <si>
    <t>m</t>
  </si>
  <si>
    <t>YJY3*4</t>
  </si>
  <si>
    <t>1.名称：电缆
2.规格、型号：YJY3*4
3.敷设方式：穿管、桥架内敷设
4.含相关配件,未详尽处满足图纸设计、满足相关规范要求</t>
  </si>
  <si>
    <t>6芯单模光纤</t>
  </si>
  <si>
    <t>1.名称：6芯单模光纤
2.规格、型号：6芯单模光纤
3.敷设方式：穿管、桥架内敷设
4.含相关配件,未详尽处满足图纸设计、满足相关规范要求</t>
  </si>
  <si>
    <t>6芯单模</t>
  </si>
  <si>
    <t>UTP5E</t>
  </si>
  <si>
    <t>1.名称：UTP5E
2.规格、型号：UTP5E
3.敷设方式：穿管、桥架内敷设
4.含相关配件,未详尽处满足图纸设计、满足相关规范要求</t>
  </si>
  <si>
    <t>威图汇通</t>
  </si>
  <si>
    <t>UTP6</t>
  </si>
  <si>
    <t>1.名称：UTP6
2.规格、型号：UTP6
3.敷设方式：穿管、桥架内敷设
4.含相关配件,未详尽处满足图纸设计、满足相关规范要求</t>
  </si>
  <si>
    <t>RVV2*1.0</t>
  </si>
  <si>
    <t>1.名称：RVV2*1.0
2.规格、型号：RVV2*1.0
3.敷设方式：穿管、桥架内敷设
4.含相关配件,未详尽处满足图纸设计、满足相关规范要求</t>
  </si>
  <si>
    <t>RVV4*1.0</t>
  </si>
  <si>
    <t>1.名称：RVV4*1.0
2.规格、型号：RVV4*1.0
3.敷设方式：穿管、桥架内敷设
4.含相关配件,未详尽处满足图纸设计、满足相关规范要求</t>
  </si>
  <si>
    <t>RVV2*0.5</t>
  </si>
  <si>
    <t>1.名称：RVV2*0.5
2.规格、型号：RVV2*0.5
3.敷设方式：穿管敷设
4.含相关配件,未详尽处满足图纸设计、满足相关规范要求</t>
  </si>
  <si>
    <t>可视对讲管理软件</t>
  </si>
  <si>
    <t>1、名称：可视对讲管理软件（系统配套）</t>
  </si>
  <si>
    <t>可视对讲软件</t>
  </si>
  <si>
    <t>三</t>
  </si>
  <si>
    <t>红外半球网络摄像机</t>
  </si>
  <si>
    <t>1.名称：红外半球网络摄像机
2.规格、型号：200万像素,支持H.265,支持DC12供电,含POE分离器
3.安装方式：吸顶安装
4.含支架、相关配件,相关调试，未详尽处满足图纸设计、满足相关规范要求</t>
  </si>
  <si>
    <t>海康威视</t>
  </si>
  <si>
    <t>DS-IPC-T12H-IA</t>
  </si>
  <si>
    <t>红外枪型网络摄像机</t>
  </si>
  <si>
    <t>1.名称：红外枪型网络摄像机
2.规格、型号：200万像素,支持H.265,支持DC12供电,含支架,含POE分离器
3.安装方式：距地+2.8米壁挂安装/吊装/立杆安装
4.含支架、相关配件,相关调试，未详尽处满足图纸设计、满足相关规范要求</t>
  </si>
  <si>
    <t>DS-IPC-B12HV2-IA</t>
  </si>
  <si>
    <t>400万高空抛物摄像机</t>
  </si>
  <si>
    <t>1.名称：400万高空抛物摄像机
2.规格、型号：400万像素；支持H.265编码；具备红外功能（高楼层）
3.安装方式：距地+2.8米壁挂安装/吊装/立杆安装
4.含支架、相关配件,相关调试，未详尽处满足图纸设计、满足相关规范要求</t>
  </si>
  <si>
    <t>DS-2CD3T46WD-L</t>
  </si>
  <si>
    <t>电梯轿厢专用摄像机</t>
  </si>
  <si>
    <t>1.名称：电梯轿厢专用摄像机
2.规格、型号：200万像素,支持H.265,含电源
3.安装方式：电梯轿厢内吸顶安装
4.含支架、相关配件,相关调试，未详尽处满足图纸设计、满足相关规范要求</t>
  </si>
  <si>
    <t>DS-2CD3526F</t>
  </si>
  <si>
    <t>IP同轴转发器</t>
  </si>
  <si>
    <t>1.名称：IP同轴转发器
2.规格、型号：BNC转RJ45
3.安装方式：电梯轿顶/电梯机房安装
4.含相关配件,相关调试，未详尽处满足图纸设计、满足相关规范要求</t>
  </si>
  <si>
    <t>配套</t>
  </si>
  <si>
    <t>监控立杆</t>
  </si>
  <si>
    <t>1.名称：监控立杆
2.规格、型号：定焦杆高度3.0米,球型摄像专用杆高度为3.5米，含地笼基础安装等
3.安装方式：室外安装
4.含相关配件,未详尽处满足图纸设计、满足相关规范要求</t>
  </si>
  <si>
    <t>组</t>
  </si>
  <si>
    <t>管理服务器</t>
  </si>
  <si>
    <t>1.名称：管理服务器
2.规格、型号：操作系统:Windows Embeded Standard 7/Linux操作系统/4G内存
3.安装方式：消防控制室设备机柜内安装
4.含相关配件,相关调试，未详尽处满足图纸设计、满足相关规范要求</t>
  </si>
  <si>
    <t>DELL</t>
  </si>
  <si>
    <t>T40</t>
  </si>
  <si>
    <t>硬盘录像机</t>
  </si>
  <si>
    <t>1.名称：硬盘录像机
2.规格、型号：64路8盘位,支持H.265,支持报警接入,存储一个月，每台录像机20T
3.安装方式：消防控制室设备机柜内安装
4.含相关配件,相关调试，未详尽处满足图纸设计、满足相关规范要求</t>
  </si>
  <si>
    <t>台</t>
  </si>
  <si>
    <t>DS-8864N-R8</t>
  </si>
  <si>
    <t>1.名称：硬盘录像机
2.规格、型号：16路4盘位存储,含2块4T硬盘，支持H.265,支持报警接入、支持手机远程查看、配4T硬盘、带双网口;
3.安装方式：消防控制室设备机柜内安装
4.含相关配件,相关调试，未详尽处满足图纸设计、满足相关规范要求</t>
  </si>
  <si>
    <t>DS-7916N-R4</t>
  </si>
  <si>
    <t>解码器</t>
  </si>
  <si>
    <t>1.名称：解码器
2.规格、型号：16路HDMI输出,支持H.265
3.安装方式：消防控制室内安装
4.含相关配件,相关调试，未详尽处满足图纸设计、满足相关规范要求</t>
  </si>
  <si>
    <t>DS-6916UD</t>
  </si>
  <si>
    <t>液晶拼接屏</t>
  </si>
  <si>
    <t>1.名称：液晶拼接屏
2.规格、型号：46英寸, 分辨率1920X1080
3.安装方式：电视墙上安装
4.含相关配件,相关调试，未详尽处满足图纸设计、满足相关规范要求</t>
  </si>
  <si>
    <t>美晶</t>
  </si>
  <si>
    <t>MG-4635L</t>
  </si>
  <si>
    <t>PVC20</t>
  </si>
  <si>
    <t>1.名称：穿线管
2.规格、型号：PVC20
3.敷设方式：室外埋地敷设
4.含相关配件,未详尽处满足图纸设计、满足相关规范要求</t>
  </si>
  <si>
    <t>联塑</t>
  </si>
  <si>
    <t>阻水UTP5E</t>
  </si>
  <si>
    <t>1.名称：阻水UTP5E
2.规格、型号：阻水UTP5E
3.敷设方式：穿管、桥架内敷设
4.含相关配件,未详尽处满足图纸设计、满足相关规范要求</t>
  </si>
  <si>
    <t>视频监控管理软件</t>
  </si>
  <si>
    <t>1、名称：视频监控管理软件（系统配套）</t>
  </si>
  <si>
    <t>ivms管理软件</t>
  </si>
  <si>
    <t>四</t>
  </si>
  <si>
    <t>巡更点</t>
  </si>
  <si>
    <t>1.名称：巡更点
2.规格、型号：离线式, 含夜光标签
3.安装方式：距地+1.3米壁装
4.含相关配件,相关调试，未详尽处满足图纸设计、满足相关规范要求</t>
  </si>
  <si>
    <t>蓝卡</t>
  </si>
  <si>
    <t>BLC—30N</t>
  </si>
  <si>
    <t>巡更棒</t>
  </si>
  <si>
    <t>1.名称：巡更棒
2.规格、型号：USB通讯,存储记录5000条
3.安装方式：手持
4.未详尽处满足图纸设计、满足相关规范要求</t>
  </si>
  <si>
    <t>BP—2012S</t>
  </si>
  <si>
    <t>电子巡更管理软件</t>
  </si>
  <si>
    <t>1、名称：电子巡更管理软件（系统配套）</t>
  </si>
  <si>
    <t>五</t>
  </si>
  <si>
    <t>四线制电子围栏</t>
  </si>
  <si>
    <t>1.名称：四线制电子围栏
2.规格、型号：四线制,含终端杆、中间杆、合金线、警示牌、绝缘子、收紧器、避雷器等；警示牌间距约10米一个，电子围栏端头之前距离为5米
3.安装方式：围墙上安装
4.含相关配件,相关调试，未详尽处满足图纸设计、满足相关规范要求</t>
  </si>
  <si>
    <t>艾礼安</t>
  </si>
  <si>
    <t>AN-GYX</t>
  </si>
  <si>
    <t>声光报警器</t>
  </si>
  <si>
    <t>1.名称：声光报警器
2.规格、型号：详见图纸设计
3.安装方式：围墙/消防控制室设置
4.含相关配件,相关调试，未详尽处满足图纸设计、满足相关规范要求</t>
  </si>
  <si>
    <t>AL-629</t>
  </si>
  <si>
    <t>单防区电子围栏主机</t>
  </si>
  <si>
    <t>1.名称：单防区电子围栏主机
2.规格、型号：单防区,网络型,配套防水设备箱
3.安装方式：围墙上壁挂安装
4.含相关配件,相关调试，未详尽处满足图纸设计、满足相关规范要求</t>
  </si>
  <si>
    <t>AN-EF/B4-IP</t>
  </si>
  <si>
    <t>双防区电子围栏主机</t>
  </si>
  <si>
    <t>1.名称：双防区电子围栏主机
2.规格、型号：双防区,网络型,配套防水设备箱
3.安装方式：围墙上壁挂安装
4.含相关配件,相关调试，未详尽处满足图纸设计、满足相关规范要求</t>
  </si>
  <si>
    <t>网络报警主机</t>
  </si>
  <si>
    <t>1.名称：网络报警主机
2.规格、型号：网络型,液晶显示
3.安装方式：消防控制室操作台上安装
4.含相关配件,相关调试，未详尽处满足图纸设计、满足相关规范要求</t>
  </si>
  <si>
    <t>AN-EF/A8-IP</t>
  </si>
  <si>
    <t>视频联动模块</t>
  </si>
  <si>
    <t>1.名称：视频联动模块
2.规格、型号：配套
3.安装方式：消防控制室机柜内安装
4.含相关配件,相关调试，未详尽处满足图纸设计、满足相关规范要求</t>
  </si>
  <si>
    <t xml:space="preserve">AN-LDQ-16  </t>
  </si>
  <si>
    <t>PVC25</t>
  </si>
  <si>
    <t>1.名称：穿线管
2.规格、型号：PVC25
3.敷设方式：室外埋地敷设
4.含相关配件,未详尽处满足图纸设计、满足相关规范要求</t>
  </si>
  <si>
    <t>YJY3*2.5</t>
  </si>
  <si>
    <t>1.名称：电缆
2.规格、型号：YJY3*2.5
3.敷设方式：穿管、桥架内敷设
4.含相关配件,未详尽处满足图纸设计、满足相关规范要求</t>
  </si>
  <si>
    <t>周界防范管理软件</t>
  </si>
  <si>
    <t>1、名称：周界防范管理软件（系统配套）</t>
  </si>
  <si>
    <t>六</t>
  </si>
  <si>
    <t>RVVP4*1.0</t>
  </si>
  <si>
    <t>1.名称：RVVP4*1.0
2.规格、型号：RVVP4*1.0
3.敷设方式：穿管、桥架内敷设
4.含相关配件,未详尽处满足图纸设计、满足相关规范要求</t>
  </si>
  <si>
    <t>七</t>
  </si>
  <si>
    <t>车牌识别一体机</t>
  </si>
  <si>
    <t>1.名称：车牌识别一体机
2.规格、型号：200万像素,LED显示,语音提示
3.安装方式：室外落地安装
4.含相关配件,相关调试，未详尽处满足图纸设计、满足相关规范要求</t>
  </si>
  <si>
    <t>AJB-NPC-A1Plus/2</t>
  </si>
  <si>
    <t>道闸</t>
  </si>
  <si>
    <t>1.名称：道闸
2.规格、型号：栅栏杆
3.安装方式：室外落地安装
4.含相关配件,相关调试，未详尽处满足图纸设计、满足相关规范要求</t>
  </si>
  <si>
    <t>AJB-NPB-20C</t>
  </si>
  <si>
    <t>手动控制按钮</t>
  </si>
  <si>
    <t>1.名称：手动控制按钮
2.规格、型号：起/停/落三键
3.安装方式：岗亭/门卫室内安装
4.含相关配件,相关调试，未详尽处满足图纸设计、满足相关规范要求</t>
  </si>
  <si>
    <t>控制按钮</t>
  </si>
  <si>
    <t>无线遥控器</t>
  </si>
  <si>
    <t>1.名称：无线遥控器
2.规格、型号：起杆、落杆,含接收器
3.安装方式：手持
4.含相关配件,相关调试，未详尽处满足图纸设计、满足相关规范要求</t>
  </si>
  <si>
    <t>遥控器</t>
  </si>
  <si>
    <t>岗亭电脑</t>
  </si>
  <si>
    <t>1.名称：岗亭电脑
2.规格、型号：I7处理器/8G内存/1T硬盘/21.5英寸显示,含管理软件
3.安装方式：岗亭内安装
4.含相关配件,相关调试，未详尽处满足图纸设计、满足相关规范要求</t>
  </si>
  <si>
    <t>PC25</t>
  </si>
  <si>
    <t>PC20</t>
  </si>
  <si>
    <t>RVV6*0.5</t>
  </si>
  <si>
    <t>1.名称：RVV6*0.5
2.规格、型号：RVV6*0.5
3.敷设方式：穿管、桥架内敷设
4.含相关配件,未详尽处满足图纸设计、满足相关规范要求</t>
  </si>
  <si>
    <t>RVVP8*0.5</t>
  </si>
  <si>
    <t>1.名称：RVVP8*0.5
2.规格、型号：RVVP8*0.5
3.敷设方式：穿管、桥架内敷设
4.含相关配件,未详尽处满足图纸设计、满足相关规范要求</t>
  </si>
  <si>
    <t>RVVSP4*1.0</t>
  </si>
  <si>
    <t>1.名称：RVVSP4*1.0
2.规格、型号：RVVSP4*1.0
3.敷设方式：穿管、桥架内敷设
4.含相关配件,未详尽处满足图纸设计、满足相关规范要求</t>
  </si>
  <si>
    <t>停车场管理软件</t>
  </si>
  <si>
    <t>1、名称：停车场管理软件（系统配套）</t>
  </si>
  <si>
    <t>八</t>
  </si>
  <si>
    <t>人行摆闸</t>
  </si>
  <si>
    <t>1.名称：人行摆闸
2.规格、型号：支持刷卡、密码、二维码、人脸识别开锁
3.安装方式：落地安装
4.含相关配件,相关调试，未详尽处满足图纸设计、满足相关规范要求</t>
  </si>
  <si>
    <t>AE-B11DD</t>
  </si>
  <si>
    <t>人行通道管理软件</t>
  </si>
  <si>
    <t>1、名称：人行通道管理软件（系统配套）</t>
  </si>
  <si>
    <t>九</t>
  </si>
  <si>
    <t>景观音箱</t>
  </si>
  <si>
    <t>1.名称：景观音箱
2.规格、型号：额定功率15W
3.安装方式：室外落地安装
4.含相关配件,相关调试，未详尽处满足图纸设计、满足相关规范要求</t>
  </si>
  <si>
    <t>SPDPA</t>
  </si>
  <si>
    <t>SPR-605</t>
  </si>
  <si>
    <t>功率放大器</t>
  </si>
  <si>
    <t>1.名称：功率放大器
2.规格、型号：定压,额定功率240W
3.安装方式：消防控制室设置
4.含相关配件,相关调试，未详尽处满足图纸设计、满足相关规范要求</t>
  </si>
  <si>
    <t>SPR-500</t>
  </si>
  <si>
    <t>前置放大器</t>
  </si>
  <si>
    <t>1.名称：前置放大器
2.规格、型号：5路话筒输入、3路辅助线路输入
3.安装方式：消防控制室设置
4.含相关配件,相关调试，未详尽处满足图纸设计、满足相关规范要求</t>
  </si>
  <si>
    <t>SPR-6611A</t>
  </si>
  <si>
    <t>广播话筒</t>
  </si>
  <si>
    <t>1.名称：广播话筒
2.规格、型号：鹅颈式
3.安装方式：消防控制室操作台上放置
4.含相关配件,相关调试，未详尽处满足图纸设计、满足相关规范要求</t>
  </si>
  <si>
    <t>SPR-EC300</t>
  </si>
  <si>
    <t>MP3播放器</t>
  </si>
  <si>
    <t>1.名称：MP3播放器
2.规格、型号：支持CD、MP3等多种格式音源播放
3.安装方式：消防控制室设置
4.含相关配件,相关调试，未详尽处满足图纸设计、满足相关规范要求</t>
  </si>
  <si>
    <t>SPR-6607</t>
  </si>
  <si>
    <t>电源时序器</t>
  </si>
  <si>
    <t>1.名称：电源时序器
2.规格、型号：8路电源输出,每路输出AC220V(10A)
3.安装方式：消防控制室设置
4.含相关配件,相关调试，未详尽处满足图纸设计、满足相关规范要求</t>
  </si>
  <si>
    <t>SP-338</t>
  </si>
  <si>
    <t>RVVS2*2.5</t>
  </si>
  <si>
    <t>1.名称：RVVS2*2.5
2.规格、型号：RVVS2*2.5
3.敷设方式：穿管、桥架内敷设
4.含相关配件,未详尽处满足图纸设计、满足相关规范要求</t>
  </si>
  <si>
    <t>十</t>
  </si>
  <si>
    <t>信息发布网络插座</t>
  </si>
  <si>
    <t>1.名称：信息发布网络插座
2.规格、型号：86型,单口,含超五类网络模块
3.安装方式：底边距地+1.6米墙上嵌装
4.含相关配件,相关调试，未详尽处满足图纸设计、满足相关规范要求</t>
  </si>
  <si>
    <t>网络插座</t>
  </si>
  <si>
    <t>强电插座</t>
  </si>
  <si>
    <t>1.名称：强电插座
2.规格、型号：86型,五孔插座
3.安装方式：底边距地+1.6米墙上嵌装
4.含相关配件,相关调试，未详尽处满足图纸设计、满足相关规范要求</t>
  </si>
  <si>
    <t>室外LED屏</t>
  </si>
  <si>
    <t>1.名称：室外LED屏
2.规格、型号：P6,1152mm*1728mm（屏体净尺寸）,含钢构、装饰、配套播放设备
3.安装方式：室外落地安装
4.含相关配件,相关调试，未详尽处满足图纸设计、满足相关规范要求</t>
  </si>
  <si>
    <t>强力巨彩</t>
  </si>
  <si>
    <t>室外P6</t>
  </si>
  <si>
    <t>专用光纤收发器</t>
  </si>
  <si>
    <t>1.名称：专用光纤收发器
2.规格、型号：室外LED屏配套
3.安装方式：物业管理用房/弱电设备箱内安装
4.含相关配件,相关调试，未详尽处满足图纸设计、满足相关规范要求</t>
  </si>
  <si>
    <t>千兆光收发</t>
  </si>
  <si>
    <t>YJY3*6</t>
  </si>
  <si>
    <t>1.名称：电缆
2.规格、型号：YJY3*6
3.敷设方式：穿管、桥架内敷设
4.含相关配件,未详尽处满足图纸设计、满足相关规范要求</t>
  </si>
  <si>
    <t>信息发布管理软件</t>
  </si>
  <si>
    <t>1、名称：信息发布管理软件（系统配套）</t>
  </si>
  <si>
    <t>十一</t>
  </si>
  <si>
    <t>1.名称：发卡器
2.规格、型号：各系统单独配置
3.安装方式：物业管理用房设置
4.含相关配件,相关调试，未详尽处满足图纸设计、满足相关规范要求</t>
  </si>
  <si>
    <t>一卡通系统管理软件</t>
  </si>
  <si>
    <t>1、名称：一卡通系统管理软件（系统配套）</t>
  </si>
  <si>
    <t>十二</t>
  </si>
  <si>
    <t>十三</t>
  </si>
  <si>
    <t>柜式空调</t>
  </si>
  <si>
    <t>1.名称：柜式空调
2.规格、型号：3匹
3.安装方式：消防控制室内壁挂安装
4.含相关配件,相关调试，未详尽处满足图纸设计、满足相关规范要求</t>
  </si>
  <si>
    <t>服务器机柜</t>
  </si>
  <si>
    <t>1.名称：服务器机柜
2.规格、型号：600*800*2000mm,含PDU、托盘
3.安装方式：消防控制室落地安装
4.含相关配件,相关调试，未详尽处满足图纸设计、满足相关规范要求</t>
  </si>
  <si>
    <t>600*800*2000</t>
  </si>
  <si>
    <t>汇聚机柜</t>
  </si>
  <si>
    <t>1.名称：汇聚机柜
2.规格、型号：600*1000*2000mm,含PDU、托盘
3.安装方式：消防控制室落地安装
4.含相关配件,相关调试，未详尽处满足图纸设计、满足相关规范要求</t>
  </si>
  <si>
    <t>600*1000*2000</t>
  </si>
  <si>
    <t>操作台</t>
  </si>
  <si>
    <t>1.名称：操作台
2.规格、型号：4联
3.安装方式：消防控制室落地安装
4.含相关配件,相关调试，未详尽处满足图纸设计、满足相关规范要求</t>
  </si>
  <si>
    <t>4联</t>
  </si>
  <si>
    <t>电视墙</t>
  </si>
  <si>
    <t>1.名称：电视墙
2.规格、型号：9孔、定制
3.安装方式：消防控制室落地安装
4.含相关配件,相关调试，未详尽处满足图纸设计、满足相关规范要求</t>
  </si>
  <si>
    <t>面</t>
  </si>
  <si>
    <t>9孔电视墙</t>
  </si>
  <si>
    <t>电脑</t>
  </si>
  <si>
    <t>1.名称：电脑
2.规格、型号：I7处理器/8G内存/1T硬盘/21.5英寸显示
3.安装方式：消防控制室操作台上安装
4.含相关配件,相关调试，未详尽处满足图纸设计、满足相关规范要求</t>
  </si>
  <si>
    <t>UPS配电箱</t>
  </si>
  <si>
    <t>1.名称：UPS配电箱
2.规格、型号：定制
3.安装方式：消防控制室内壁挂安装
4.含相关配件,相关调试，未详尽处满足图纸设计、满足相关规范要求</t>
  </si>
  <si>
    <t>双口网络插座</t>
  </si>
  <si>
    <t>1.名称：双口网络插座
2.规格、型号：86型,双口,含2个六类网络模块
3.安装方式：消防控制室内壁挂安装
4.含相关配件,相关调试，未详尽处满足图纸设计、满足相关规范要求</t>
  </si>
  <si>
    <t>十四</t>
  </si>
  <si>
    <t>手孔井</t>
  </si>
  <si>
    <t>1.名称：手孔井
2.规格、型号：600*600*800mm(长*宽*深)
3.安装方式：室外园区内施工
4.未详尽处满足图纸设计、满足相关规范要求</t>
  </si>
  <si>
    <t>座</t>
  </si>
  <si>
    <t>定做</t>
  </si>
  <si>
    <t>人孔井</t>
  </si>
  <si>
    <t>1.名称：人孔井
2.规格、型号：1000*900*1400mm(长*宽*深)
3.安装方式：室外园区内施工
4.未详尽处满足图纸设计、满足相关规范要求</t>
  </si>
  <si>
    <t>七孔梅花管</t>
  </si>
  <si>
    <t>1.名称：七孔梅花管
2.规格、型号：七孔 32*2.2mm
3.敷设方式：室外埋地敷设
4.含相关配件,未详尽处满足图纸设计、满足相关规范要求</t>
  </si>
  <si>
    <t>轲塑</t>
  </si>
  <si>
    <t>双壁波纹管</t>
  </si>
  <si>
    <t>1.名称：双壁波纹管
2.规格、型号：DN110
3.敷设方式：室外埋地敷设
4.含相关配件,未详尽处满足图纸设计、满足相关规范要求</t>
  </si>
  <si>
    <t>DN110</t>
  </si>
  <si>
    <t>套管</t>
  </si>
  <si>
    <t>1.名称:过路钢套管
2.规格：SC125
3.未详尽处满足图纸设计、满足相关规范要求</t>
  </si>
  <si>
    <t>SC125</t>
  </si>
  <si>
    <t>挖沟槽土方</t>
  </si>
  <si>
    <t>1.名称:土方的开挖
2.含穿线管、配电箱基础、监控杆基础、手孔井等土方</t>
  </si>
  <si>
    <t>m3</t>
  </si>
  <si>
    <t>回填方</t>
  </si>
  <si>
    <t>1.名称:土方的回填
2.含穿线管、配电箱基础、监控杆基础、手孔井等土方</t>
  </si>
  <si>
    <t>十五</t>
  </si>
  <si>
    <t>1.名称：红外枪型网络摄像机
2.规格、型号：200万像素,支持H.265,支持DC12供电,含支架,含POE分离器，具备喊话功能
3.安装方式：距地+2.8米壁挂安装/吊装/立杆安装
5.含支架、相关配件,相关调试，未详尽处满足图纸设计、满足相关规范要求</t>
  </si>
  <si>
    <t>DS-2CD3T26FWDA3-IS</t>
  </si>
  <si>
    <t>音柱</t>
  </si>
  <si>
    <t>1.名称：室外音柱
2.规格、型号：
3.安装方式：立杆安装
4.含相关配件,相关调试，未详尽处满足图纸设计、满足相关规范要求</t>
  </si>
  <si>
    <t>宏声</t>
  </si>
  <si>
    <t>4020WY</t>
  </si>
  <si>
    <t>合计（元）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</si>
</sst>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0.00_ "/>
    <numFmt numFmtId="178" formatCode="0.00_);[Red]\(0.00\)"/>
  </numFmts>
  <fonts count="34">
    <font>
      <sz val="11"/>
      <color theme="1"/>
      <name val="等线"/>
      <charset val="134"/>
      <scheme val="minor"/>
    </font>
    <font>
      <b/>
      <sz val="24"/>
      <color theme="1"/>
      <name val="等线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0"/>
      <color theme="0"/>
      <name val="微软雅黑"/>
      <charset val="134"/>
    </font>
    <font>
      <b/>
      <sz val="10"/>
      <name val="微软雅黑"/>
      <charset val="134"/>
    </font>
    <font>
      <sz val="10"/>
      <color rgb="FFFF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name val="等线"/>
      <charset val="134"/>
      <scheme val="minor"/>
    </font>
    <font>
      <sz val="10"/>
      <color rgb="FF000000"/>
      <name val="宋体"/>
      <charset val="134"/>
    </font>
    <font>
      <sz val="10"/>
      <color theme="1"/>
      <name val="等线"/>
      <charset val="134"/>
      <scheme val="minor"/>
    </font>
    <font>
      <sz val="9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17" borderId="13" applyNumberFormat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18" borderId="14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</cellStyleXfs>
  <cellXfs count="96">
    <xf numFmtId="0" fontId="0" fillId="0" borderId="0" xfId="0"/>
    <xf numFmtId="0" fontId="0" fillId="0" borderId="0" xfId="0" applyAlignment="1"/>
    <xf numFmtId="0" fontId="0" fillId="0" borderId="0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177" fontId="0" fillId="0" borderId="0" xfId="11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0" fontId="6" fillId="0" borderId="0" xfId="0" applyNumberFormat="1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0" fontId="7" fillId="3" borderId="2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2" fontId="9" fillId="4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2" fontId="9" fillId="4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wrapText="1"/>
    </xf>
    <xf numFmtId="10" fontId="11" fillId="0" borderId="2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77" fontId="12" fillId="5" borderId="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10" fontId="11" fillId="5" borderId="2" xfId="0" applyNumberFormat="1" applyFont="1" applyFill="1" applyBorder="1" applyAlignment="1">
      <alignment horizontal="center" vertical="center" wrapText="1"/>
    </xf>
    <xf numFmtId="10" fontId="13" fillId="0" borderId="2" xfId="11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0" fontId="14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1" fillId="0" borderId="8" xfId="0" applyFont="1" applyFill="1" applyBorder="1" applyAlignment="1">
      <alignment horizontal="left" vertical="center" wrapText="1"/>
    </xf>
    <xf numFmtId="10" fontId="11" fillId="0" borderId="0" xfId="0" applyNumberFormat="1" applyFont="1" applyFill="1" applyAlignment="1">
      <alignment horizontal="center" vertical="top" wrapText="1"/>
    </xf>
    <xf numFmtId="0" fontId="11" fillId="0" borderId="0" xfId="0" applyFont="1" applyFill="1" applyAlignment="1">
      <alignment horizontal="center" vertical="top" wrapText="1"/>
    </xf>
    <xf numFmtId="10" fontId="11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vertical="center"/>
    </xf>
    <xf numFmtId="10" fontId="11" fillId="0" borderId="0" xfId="0" applyNumberFormat="1" applyFont="1" applyFill="1" applyAlignment="1">
      <alignment vertical="center"/>
    </xf>
    <xf numFmtId="177" fontId="6" fillId="0" borderId="0" xfId="11" applyNumberFormat="1" applyFont="1" applyAlignment="1">
      <alignment horizontal="center" vertical="center"/>
    </xf>
    <xf numFmtId="177" fontId="7" fillId="3" borderId="2" xfId="11" applyNumberFormat="1" applyFont="1" applyFill="1" applyBorder="1" applyAlignment="1">
      <alignment horizontal="center" vertical="center" wrapText="1"/>
    </xf>
    <xf numFmtId="177" fontId="9" fillId="4" borderId="2" xfId="0" applyNumberFormat="1" applyFont="1" applyFill="1" applyBorder="1" applyAlignment="1">
      <alignment horizontal="center" vertical="center" wrapText="1"/>
    </xf>
    <xf numFmtId="9" fontId="9" fillId="4" borderId="2" xfId="0" applyNumberFormat="1" applyFont="1" applyFill="1" applyBorder="1" applyAlignment="1">
      <alignment horizontal="center" vertical="center" wrapText="1"/>
    </xf>
    <xf numFmtId="177" fontId="9" fillId="4" borderId="2" xfId="11" applyNumberFormat="1" applyFont="1" applyFill="1" applyBorder="1" applyAlignment="1">
      <alignment horizontal="center" vertical="center" wrapText="1"/>
    </xf>
    <xf numFmtId="10" fontId="9" fillId="4" borderId="2" xfId="0" applyNumberFormat="1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10" fontId="13" fillId="0" borderId="2" xfId="0" applyNumberFormat="1" applyFont="1" applyFill="1" applyBorder="1" applyAlignment="1">
      <alignment horizontal="center" vertical="center"/>
    </xf>
    <xf numFmtId="177" fontId="13" fillId="0" borderId="2" xfId="11" applyNumberFormat="1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 wrapText="1"/>
    </xf>
    <xf numFmtId="177" fontId="13" fillId="5" borderId="2" xfId="0" applyNumberFormat="1" applyFont="1" applyFill="1" applyBorder="1" applyAlignment="1">
      <alignment horizontal="center" vertical="center"/>
    </xf>
    <xf numFmtId="9" fontId="9" fillId="5" borderId="2" xfId="0" applyNumberFormat="1" applyFont="1" applyFill="1" applyBorder="1" applyAlignment="1">
      <alignment horizontal="center" vertical="center" wrapText="1"/>
    </xf>
    <xf numFmtId="177" fontId="13" fillId="5" borderId="2" xfId="11" applyNumberFormat="1" applyFont="1" applyFill="1" applyBorder="1" applyAlignment="1">
      <alignment horizontal="center" vertical="center"/>
    </xf>
    <xf numFmtId="10" fontId="13" fillId="5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7" fontId="14" fillId="0" borderId="0" xfId="11" applyNumberFormat="1" applyFont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77" fontId="11" fillId="0" borderId="0" xfId="11" applyNumberFormat="1" applyFont="1" applyFill="1" applyAlignment="1">
      <alignment horizontal="center" vertical="center"/>
    </xf>
    <xf numFmtId="177" fontId="11" fillId="0" borderId="0" xfId="11" applyNumberFormat="1" applyFont="1" applyFill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"/>
  <sheetViews>
    <sheetView tabSelected="1" workbookViewId="0">
      <selection activeCell="M21" sqref="M21"/>
    </sheetView>
  </sheetViews>
  <sheetFormatPr defaultColWidth="9" defaultRowHeight="14.25"/>
  <cols>
    <col min="1" max="1" width="3.875" style="36" customWidth="1"/>
    <col min="2" max="2" width="24.125" style="36" customWidth="1"/>
    <col min="3" max="3" width="5" style="36" customWidth="1"/>
    <col min="4" max="4" width="12.5" style="36" customWidth="1"/>
    <col min="5" max="5" width="11.5" style="36" customWidth="1"/>
    <col min="6" max="7" width="12" style="36" customWidth="1"/>
    <col min="8" max="8" width="12.875" style="37" customWidth="1"/>
    <col min="9" max="9" width="12.75" style="36" customWidth="1"/>
    <col min="10" max="10" width="11.875" style="36" customWidth="1"/>
    <col min="11" max="11" width="10.875" style="36" customWidth="1"/>
    <col min="12" max="12" width="11.125" style="36" customWidth="1"/>
    <col min="13" max="13" width="11.75" style="38" customWidth="1"/>
    <col min="14" max="14" width="12" style="37" customWidth="1"/>
    <col min="15" max="15" width="13.375" style="36" customWidth="1"/>
    <col min="16" max="16" width="11.375" style="36" customWidth="1"/>
    <col min="17" max="17" width="15.5" style="36" hidden="1" customWidth="1"/>
    <col min="18" max="16383" width="9" style="36"/>
    <col min="16384" max="16384" width="9" style="39"/>
  </cols>
  <sheetData>
    <row r="1" s="36" customFormat="1" ht="27" customHeight="1" spans="1:17">
      <c r="A1" s="40" t="s">
        <v>0</v>
      </c>
      <c r="B1" s="41"/>
      <c r="C1" s="41"/>
      <c r="D1" s="41"/>
      <c r="E1" s="41"/>
      <c r="F1" s="41"/>
      <c r="G1" s="41"/>
      <c r="H1" s="42"/>
      <c r="I1" s="41"/>
      <c r="J1" s="41"/>
      <c r="K1" s="41"/>
      <c r="L1" s="41"/>
      <c r="M1" s="71"/>
      <c r="N1" s="42"/>
      <c r="O1" s="41"/>
      <c r="P1" s="41"/>
      <c r="Q1" s="41"/>
    </row>
    <row r="2" s="36" customFormat="1" ht="18.95" customHeight="1" spans="1:17">
      <c r="A2" s="43" t="s">
        <v>1</v>
      </c>
      <c r="B2" s="43" t="s">
        <v>2</v>
      </c>
      <c r="C2" s="44" t="s">
        <v>3</v>
      </c>
      <c r="D2" s="43" t="s">
        <v>4</v>
      </c>
      <c r="E2" s="43" t="s">
        <v>5</v>
      </c>
      <c r="F2" s="43" t="s">
        <v>6</v>
      </c>
      <c r="G2" s="44" t="s">
        <v>7</v>
      </c>
      <c r="H2" s="45" t="s">
        <v>8</v>
      </c>
      <c r="I2" s="43"/>
      <c r="J2" s="43" t="s">
        <v>9</v>
      </c>
      <c r="K2" s="43"/>
      <c r="L2" s="43"/>
      <c r="M2" s="72" t="s">
        <v>10</v>
      </c>
      <c r="N2" s="45"/>
      <c r="O2" s="43" t="s">
        <v>11</v>
      </c>
      <c r="P2" s="43" t="s">
        <v>12</v>
      </c>
      <c r="Q2" s="43" t="s">
        <v>13</v>
      </c>
    </row>
    <row r="3" s="36" customFormat="1" ht="34" customHeight="1" spans="1:17">
      <c r="A3" s="43"/>
      <c r="B3" s="43"/>
      <c r="C3" s="46"/>
      <c r="D3" s="43"/>
      <c r="E3" s="43"/>
      <c r="F3" s="43"/>
      <c r="G3" s="46"/>
      <c r="H3" s="45" t="s">
        <v>14</v>
      </c>
      <c r="I3" s="43" t="s">
        <v>15</v>
      </c>
      <c r="J3" s="43" t="s">
        <v>16</v>
      </c>
      <c r="K3" s="43" t="s">
        <v>17</v>
      </c>
      <c r="L3" s="43" t="s">
        <v>18</v>
      </c>
      <c r="M3" s="72" t="s">
        <v>19</v>
      </c>
      <c r="N3" s="45" t="s">
        <v>20</v>
      </c>
      <c r="O3" s="43"/>
      <c r="P3" s="43"/>
      <c r="Q3" s="43"/>
    </row>
    <row r="4" s="36" customFormat="1" ht="24" customHeight="1" spans="1:17">
      <c r="A4" s="47"/>
      <c r="B4" s="48" t="s">
        <v>21</v>
      </c>
      <c r="C4" s="49"/>
      <c r="D4" s="50" t="s">
        <v>22</v>
      </c>
      <c r="E4" s="51" t="s">
        <v>23</v>
      </c>
      <c r="F4" s="51" t="s">
        <v>23</v>
      </c>
      <c r="G4" s="51"/>
      <c r="H4" s="52" t="s">
        <v>24</v>
      </c>
      <c r="I4" s="73" t="s">
        <v>25</v>
      </c>
      <c r="J4" s="52" t="s">
        <v>26</v>
      </c>
      <c r="K4" s="74" t="s">
        <v>27</v>
      </c>
      <c r="L4" s="73" t="s">
        <v>28</v>
      </c>
      <c r="M4" s="75" t="s">
        <v>29</v>
      </c>
      <c r="N4" s="76" t="s">
        <v>30</v>
      </c>
      <c r="O4" s="73" t="s">
        <v>31</v>
      </c>
      <c r="P4" s="73" t="s">
        <v>32</v>
      </c>
      <c r="Q4" s="91" t="s">
        <v>33</v>
      </c>
    </row>
    <row r="5" s="36" customFormat="1" ht="25" customHeight="1" spans="1:19">
      <c r="A5" s="53">
        <v>1</v>
      </c>
      <c r="B5" s="27" t="s">
        <v>34</v>
      </c>
      <c r="C5" s="11" t="s">
        <v>35</v>
      </c>
      <c r="D5" s="54">
        <v>182967</v>
      </c>
      <c r="E5" s="11">
        <v>1</v>
      </c>
      <c r="F5" s="54">
        <v>182967</v>
      </c>
      <c r="G5" s="54">
        <v>182967</v>
      </c>
      <c r="H5" s="55">
        <v>0</v>
      </c>
      <c r="I5" s="77">
        <v>0</v>
      </c>
      <c r="J5" s="77">
        <f t="shared" ref="J5:J68" si="0">E5</f>
        <v>1</v>
      </c>
      <c r="K5" s="78">
        <v>0.85</v>
      </c>
      <c r="L5" s="77">
        <f>G5*J5*K5</f>
        <v>155521.95</v>
      </c>
      <c r="M5" s="77"/>
      <c r="N5" s="79"/>
      <c r="O5" s="77"/>
      <c r="P5" s="77"/>
      <c r="Q5" s="92"/>
      <c r="S5" s="93"/>
    </row>
    <row r="6" s="36" customFormat="1" ht="25" customHeight="1" outlineLevel="1" spans="1:19">
      <c r="A6" s="53">
        <v>2</v>
      </c>
      <c r="B6" s="27" t="s">
        <v>36</v>
      </c>
      <c r="C6" s="11" t="s">
        <v>35</v>
      </c>
      <c r="D6" s="54">
        <v>639060.84</v>
      </c>
      <c r="E6" s="11">
        <v>1</v>
      </c>
      <c r="F6" s="54">
        <v>639060.84</v>
      </c>
      <c r="G6" s="54">
        <v>639060.8424</v>
      </c>
      <c r="H6" s="55">
        <v>0</v>
      </c>
      <c r="I6" s="77">
        <v>0</v>
      </c>
      <c r="J6" s="77">
        <f t="shared" si="0"/>
        <v>1</v>
      </c>
      <c r="K6" s="78">
        <v>0.85</v>
      </c>
      <c r="L6" s="77">
        <f t="shared" ref="L6:L19" si="1">G6*J6*K6</f>
        <v>543201.71604</v>
      </c>
      <c r="M6" s="80"/>
      <c r="N6" s="79"/>
      <c r="O6" s="78"/>
      <c r="P6" s="77"/>
      <c r="Q6" s="86"/>
      <c r="S6" s="93"/>
    </row>
    <row r="7" s="36" customFormat="1" ht="25" customHeight="1" outlineLevel="1" spans="1:19">
      <c r="A7" s="53">
        <v>3</v>
      </c>
      <c r="B7" s="27" t="s">
        <v>37</v>
      </c>
      <c r="C7" s="11" t="s">
        <v>35</v>
      </c>
      <c r="D7" s="54">
        <v>272896.81</v>
      </c>
      <c r="E7" s="11">
        <v>1</v>
      </c>
      <c r="F7" s="54">
        <v>272896.81</v>
      </c>
      <c r="G7" s="54">
        <v>272896.8087</v>
      </c>
      <c r="H7" s="55">
        <v>0</v>
      </c>
      <c r="I7" s="77">
        <v>0</v>
      </c>
      <c r="J7" s="77">
        <f t="shared" si="0"/>
        <v>1</v>
      </c>
      <c r="K7" s="78">
        <v>0.85</v>
      </c>
      <c r="L7" s="77">
        <f t="shared" si="1"/>
        <v>231962.287395</v>
      </c>
      <c r="M7" s="80"/>
      <c r="N7" s="79"/>
      <c r="O7" s="81"/>
      <c r="P7" s="77"/>
      <c r="Q7" s="86"/>
      <c r="S7" s="93"/>
    </row>
    <row r="8" s="36" customFormat="1" ht="25" customHeight="1" outlineLevel="1" spans="1:19">
      <c r="A8" s="53">
        <v>4</v>
      </c>
      <c r="B8" s="27" t="s">
        <v>38</v>
      </c>
      <c r="C8" s="11" t="s">
        <v>35</v>
      </c>
      <c r="D8" s="54">
        <v>6072</v>
      </c>
      <c r="E8" s="11">
        <v>1</v>
      </c>
      <c r="F8" s="54">
        <v>6072</v>
      </c>
      <c r="G8" s="54">
        <v>6072</v>
      </c>
      <c r="H8" s="55">
        <v>0</v>
      </c>
      <c r="I8" s="77">
        <v>0</v>
      </c>
      <c r="J8" s="77">
        <f t="shared" si="0"/>
        <v>1</v>
      </c>
      <c r="K8" s="78">
        <v>0.85</v>
      </c>
      <c r="L8" s="77">
        <f t="shared" si="1"/>
        <v>5161.2</v>
      </c>
      <c r="M8" s="80"/>
      <c r="N8" s="79"/>
      <c r="O8" s="78"/>
      <c r="P8" s="77"/>
      <c r="Q8" s="86"/>
      <c r="S8" s="93"/>
    </row>
    <row r="9" s="36" customFormat="1" ht="25" customHeight="1" outlineLevel="1" spans="1:19">
      <c r="A9" s="53">
        <v>5</v>
      </c>
      <c r="B9" s="27" t="s">
        <v>39</v>
      </c>
      <c r="C9" s="11" t="s">
        <v>35</v>
      </c>
      <c r="D9" s="54">
        <v>28243.36</v>
      </c>
      <c r="E9" s="11">
        <v>1</v>
      </c>
      <c r="F9" s="54">
        <v>28243.36</v>
      </c>
      <c r="G9" s="54">
        <v>24603.357</v>
      </c>
      <c r="H9" s="55">
        <v>0</v>
      </c>
      <c r="I9" s="77">
        <v>0</v>
      </c>
      <c r="J9" s="77">
        <f t="shared" si="0"/>
        <v>1</v>
      </c>
      <c r="K9" s="78">
        <v>0.85</v>
      </c>
      <c r="L9" s="77">
        <f t="shared" si="1"/>
        <v>20912.85345</v>
      </c>
      <c r="M9" s="80"/>
      <c r="N9" s="79"/>
      <c r="O9" s="81"/>
      <c r="P9" s="77"/>
      <c r="Q9" s="86"/>
      <c r="S9" s="93"/>
    </row>
    <row r="10" s="36" customFormat="1" ht="25" customHeight="1" outlineLevel="1" spans="1:19">
      <c r="A10" s="53">
        <v>6</v>
      </c>
      <c r="B10" s="27" t="s">
        <v>40</v>
      </c>
      <c r="C10" s="11" t="s">
        <v>35</v>
      </c>
      <c r="D10" s="54">
        <v>29537.2</v>
      </c>
      <c r="E10" s="11">
        <v>1</v>
      </c>
      <c r="F10" s="54">
        <v>29537.2</v>
      </c>
      <c r="G10" s="54">
        <v>0</v>
      </c>
      <c r="H10" s="55">
        <v>0</v>
      </c>
      <c r="I10" s="77">
        <v>0</v>
      </c>
      <c r="J10" s="77">
        <f t="shared" si="0"/>
        <v>1</v>
      </c>
      <c r="K10" s="78">
        <v>0.85</v>
      </c>
      <c r="L10" s="77">
        <f t="shared" si="1"/>
        <v>0</v>
      </c>
      <c r="M10" s="80"/>
      <c r="N10" s="79"/>
      <c r="O10" s="78"/>
      <c r="P10" s="77"/>
      <c r="Q10" s="86"/>
      <c r="S10" s="93"/>
    </row>
    <row r="11" s="36" customFormat="1" ht="25" customHeight="1" outlineLevel="1" spans="1:19">
      <c r="A11" s="53">
        <v>7</v>
      </c>
      <c r="B11" s="27" t="s">
        <v>41</v>
      </c>
      <c r="C11" s="11" t="s">
        <v>35</v>
      </c>
      <c r="D11" s="54">
        <v>57801</v>
      </c>
      <c r="E11" s="11">
        <v>1</v>
      </c>
      <c r="F11" s="54">
        <v>57801</v>
      </c>
      <c r="G11" s="54">
        <v>45561</v>
      </c>
      <c r="H11" s="55">
        <v>0</v>
      </c>
      <c r="I11" s="77">
        <v>0</v>
      </c>
      <c r="J11" s="77">
        <f t="shared" si="0"/>
        <v>1</v>
      </c>
      <c r="K11" s="78">
        <v>0.85</v>
      </c>
      <c r="L11" s="77">
        <f t="shared" si="1"/>
        <v>38726.85</v>
      </c>
      <c r="M11" s="80"/>
      <c r="N11" s="79"/>
      <c r="O11" s="81"/>
      <c r="P11" s="77"/>
      <c r="Q11" s="86"/>
      <c r="S11" s="93"/>
    </row>
    <row r="12" s="36" customFormat="1" ht="25" customHeight="1" outlineLevel="1" spans="1:19">
      <c r="A12" s="53">
        <v>8</v>
      </c>
      <c r="B12" s="27" t="s">
        <v>42</v>
      </c>
      <c r="C12" s="11" t="s">
        <v>35</v>
      </c>
      <c r="D12" s="54">
        <v>33627.93</v>
      </c>
      <c r="E12" s="11">
        <v>1</v>
      </c>
      <c r="F12" s="54">
        <v>33627.93</v>
      </c>
      <c r="G12" s="54">
        <v>4127.928</v>
      </c>
      <c r="H12" s="55">
        <v>0</v>
      </c>
      <c r="I12" s="77">
        <v>0</v>
      </c>
      <c r="J12" s="77">
        <f t="shared" si="0"/>
        <v>1</v>
      </c>
      <c r="K12" s="78">
        <v>0.85</v>
      </c>
      <c r="L12" s="77">
        <f t="shared" si="1"/>
        <v>3508.7388</v>
      </c>
      <c r="M12" s="80"/>
      <c r="N12" s="79"/>
      <c r="O12" s="81"/>
      <c r="P12" s="77"/>
      <c r="Q12" s="86"/>
      <c r="S12" s="93"/>
    </row>
    <row r="13" s="36" customFormat="1" ht="25" customHeight="1" outlineLevel="1" spans="1:19">
      <c r="A13" s="53">
        <v>9</v>
      </c>
      <c r="B13" s="27" t="s">
        <v>43</v>
      </c>
      <c r="C13" s="11" t="s">
        <v>35</v>
      </c>
      <c r="D13" s="54">
        <v>16905.83</v>
      </c>
      <c r="E13" s="11">
        <v>1</v>
      </c>
      <c r="F13" s="54">
        <v>16905.83</v>
      </c>
      <c r="G13" s="54">
        <v>16905.832</v>
      </c>
      <c r="H13" s="55">
        <v>0</v>
      </c>
      <c r="I13" s="77">
        <v>0</v>
      </c>
      <c r="J13" s="77">
        <f t="shared" si="0"/>
        <v>1</v>
      </c>
      <c r="K13" s="78">
        <v>0.85</v>
      </c>
      <c r="L13" s="77">
        <f t="shared" si="1"/>
        <v>14369.9572</v>
      </c>
      <c r="M13" s="80"/>
      <c r="N13" s="79"/>
      <c r="O13" s="78"/>
      <c r="P13" s="77"/>
      <c r="Q13" s="86"/>
      <c r="S13" s="93"/>
    </row>
    <row r="14" s="36" customFormat="1" ht="25" customHeight="1" outlineLevel="1" spans="1:19">
      <c r="A14" s="53">
        <v>10</v>
      </c>
      <c r="B14" s="27" t="s">
        <v>44</v>
      </c>
      <c r="C14" s="11" t="s">
        <v>35</v>
      </c>
      <c r="D14" s="54">
        <v>32381.13</v>
      </c>
      <c r="E14" s="11">
        <v>1</v>
      </c>
      <c r="F14" s="54">
        <v>32381.13</v>
      </c>
      <c r="G14" s="54">
        <v>32381.127</v>
      </c>
      <c r="H14" s="55">
        <v>0</v>
      </c>
      <c r="I14" s="77">
        <v>0</v>
      </c>
      <c r="J14" s="77">
        <f t="shared" si="0"/>
        <v>1</v>
      </c>
      <c r="K14" s="78">
        <v>0.85</v>
      </c>
      <c r="L14" s="77">
        <f t="shared" si="1"/>
        <v>27523.95795</v>
      </c>
      <c r="M14" s="80"/>
      <c r="N14" s="79"/>
      <c r="O14" s="81"/>
      <c r="P14" s="77"/>
      <c r="Q14" s="86"/>
      <c r="S14" s="93"/>
    </row>
    <row r="15" s="36" customFormat="1" ht="25" customHeight="1" outlineLevel="1" spans="1:17">
      <c r="A15" s="53">
        <v>11</v>
      </c>
      <c r="B15" s="27" t="s">
        <v>45</v>
      </c>
      <c r="C15" s="11" t="s">
        <v>35</v>
      </c>
      <c r="D15" s="54">
        <v>2900</v>
      </c>
      <c r="E15" s="11">
        <v>1</v>
      </c>
      <c r="F15" s="54">
        <v>2900</v>
      </c>
      <c r="G15" s="54">
        <v>2900</v>
      </c>
      <c r="H15" s="55">
        <v>0</v>
      </c>
      <c r="I15" s="77">
        <v>0</v>
      </c>
      <c r="J15" s="77">
        <f t="shared" si="0"/>
        <v>1</v>
      </c>
      <c r="K15" s="78">
        <v>0.85</v>
      </c>
      <c r="L15" s="77">
        <f t="shared" si="1"/>
        <v>2465</v>
      </c>
      <c r="M15" s="80"/>
      <c r="N15" s="79"/>
      <c r="O15" s="78"/>
      <c r="P15" s="77"/>
      <c r="Q15" s="86"/>
    </row>
    <row r="16" s="36" customFormat="1" ht="25" customHeight="1" outlineLevel="1" spans="1:17">
      <c r="A16" s="53">
        <v>12</v>
      </c>
      <c r="B16" s="27" t="s">
        <v>46</v>
      </c>
      <c r="C16" s="11" t="s">
        <v>35</v>
      </c>
      <c r="D16" s="54">
        <v>630</v>
      </c>
      <c r="E16" s="11">
        <v>1</v>
      </c>
      <c r="F16" s="54">
        <v>630</v>
      </c>
      <c r="G16" s="54">
        <v>0</v>
      </c>
      <c r="H16" s="55">
        <v>0</v>
      </c>
      <c r="I16" s="77">
        <v>0</v>
      </c>
      <c r="J16" s="77">
        <f t="shared" si="0"/>
        <v>1</v>
      </c>
      <c r="K16" s="78">
        <v>0.85</v>
      </c>
      <c r="L16" s="77">
        <f t="shared" si="1"/>
        <v>0</v>
      </c>
      <c r="M16" s="80"/>
      <c r="N16" s="79"/>
      <c r="O16" s="81"/>
      <c r="P16" s="77"/>
      <c r="Q16" s="86"/>
    </row>
    <row r="17" s="36" customFormat="1" ht="25" customHeight="1" outlineLevel="1" spans="1:17">
      <c r="A17" s="53">
        <v>13</v>
      </c>
      <c r="B17" s="27" t="s">
        <v>47</v>
      </c>
      <c r="C17" s="11" t="s">
        <v>35</v>
      </c>
      <c r="D17" s="54">
        <v>41657.58</v>
      </c>
      <c r="E17" s="11">
        <v>1</v>
      </c>
      <c r="F17" s="54">
        <v>41657.58</v>
      </c>
      <c r="G17" s="54">
        <v>41657.58</v>
      </c>
      <c r="H17" s="55">
        <v>0</v>
      </c>
      <c r="I17" s="77">
        <v>0</v>
      </c>
      <c r="J17" s="77">
        <f t="shared" si="0"/>
        <v>1</v>
      </c>
      <c r="K17" s="78">
        <v>0.85</v>
      </c>
      <c r="L17" s="77">
        <f t="shared" si="1"/>
        <v>35408.943</v>
      </c>
      <c r="M17" s="80"/>
      <c r="N17" s="79"/>
      <c r="O17" s="81"/>
      <c r="P17" s="77"/>
      <c r="Q17" s="86"/>
    </row>
    <row r="18" s="36" customFormat="1" ht="25" customHeight="1" outlineLevel="1" spans="1:17">
      <c r="A18" s="53">
        <v>14</v>
      </c>
      <c r="B18" s="27" t="s">
        <v>48</v>
      </c>
      <c r="C18" s="11" t="s">
        <v>35</v>
      </c>
      <c r="D18" s="54">
        <v>126609.32</v>
      </c>
      <c r="E18" s="11">
        <v>1</v>
      </c>
      <c r="F18" s="54">
        <v>126609.32</v>
      </c>
      <c r="G18" s="54">
        <v>126609.32</v>
      </c>
      <c r="H18" s="55">
        <v>0</v>
      </c>
      <c r="I18" s="77">
        <v>0</v>
      </c>
      <c r="J18" s="77">
        <f t="shared" si="0"/>
        <v>1</v>
      </c>
      <c r="K18" s="78">
        <v>0.85</v>
      </c>
      <c r="L18" s="77">
        <f t="shared" si="1"/>
        <v>107617.922</v>
      </c>
      <c r="M18" s="80"/>
      <c r="N18" s="79"/>
      <c r="O18" s="81"/>
      <c r="P18" s="77"/>
      <c r="Q18" s="86"/>
    </row>
    <row r="19" s="36" customFormat="1" ht="25" customHeight="1" outlineLevel="1" spans="1:17">
      <c r="A19" s="53">
        <v>15</v>
      </c>
      <c r="B19" s="27" t="s">
        <v>49</v>
      </c>
      <c r="C19" s="11" t="s">
        <v>35</v>
      </c>
      <c r="D19" s="54">
        <v>4710</v>
      </c>
      <c r="E19" s="11">
        <v>1</v>
      </c>
      <c r="F19" s="54">
        <v>4710</v>
      </c>
      <c r="G19" s="54">
        <v>4710</v>
      </c>
      <c r="H19" s="55">
        <v>0</v>
      </c>
      <c r="I19" s="77">
        <v>0</v>
      </c>
      <c r="J19" s="77">
        <f t="shared" si="0"/>
        <v>1</v>
      </c>
      <c r="K19" s="78">
        <v>0.85</v>
      </c>
      <c r="L19" s="77">
        <f t="shared" si="1"/>
        <v>4003.5</v>
      </c>
      <c r="M19" s="80"/>
      <c r="N19" s="79"/>
      <c r="O19" s="81"/>
      <c r="P19" s="77"/>
      <c r="Q19" s="86"/>
    </row>
    <row r="20" s="36" customFormat="1" ht="25" customHeight="1" spans="1:17">
      <c r="A20" s="53">
        <v>16</v>
      </c>
      <c r="B20" s="56" t="s">
        <v>50</v>
      </c>
      <c r="C20" s="56"/>
      <c r="D20" s="57">
        <f>SUM(D5:D19)</f>
        <v>1476000</v>
      </c>
      <c r="E20" s="56"/>
      <c r="F20" s="58"/>
      <c r="G20" s="57">
        <f>SUM(G5:G19)</f>
        <v>1400452.7951</v>
      </c>
      <c r="H20" s="59">
        <f>H21</f>
        <v>0</v>
      </c>
      <c r="I20" s="57">
        <f>SUM(I5:I19)</f>
        <v>0</v>
      </c>
      <c r="J20" s="82"/>
      <c r="K20" s="83"/>
      <c r="L20" s="57">
        <f>SUM(L5:L19)</f>
        <v>1190384.875835</v>
      </c>
      <c r="M20" s="84">
        <f>L20-I20</f>
        <v>1190384.875835</v>
      </c>
      <c r="N20" s="85">
        <f>M20/D20</f>
        <v>0.806493818316396</v>
      </c>
      <c r="O20" s="82">
        <v>0</v>
      </c>
      <c r="P20" s="82">
        <v>0</v>
      </c>
      <c r="Q20" s="94"/>
    </row>
    <row r="21" s="36" customFormat="1" ht="25" customHeight="1" spans="1:17">
      <c r="A21" s="53"/>
      <c r="B21" s="53" t="s">
        <v>51</v>
      </c>
      <c r="C21" s="53"/>
      <c r="D21" s="53"/>
      <c r="E21" s="53"/>
      <c r="F21" s="53"/>
      <c r="G21" s="53"/>
      <c r="H21" s="60"/>
      <c r="I21" s="86"/>
      <c r="J21" s="86"/>
      <c r="K21" s="86"/>
      <c r="L21" s="86"/>
      <c r="M21" s="86">
        <v>1190000</v>
      </c>
      <c r="N21" s="79"/>
      <c r="O21" s="86"/>
      <c r="P21" s="86"/>
      <c r="Q21" s="95" t="s">
        <v>52</v>
      </c>
    </row>
    <row r="22" s="36" customFormat="1" ht="25" hidden="1" customHeight="1" spans="1:17">
      <c r="A22" s="61" t="s">
        <v>53</v>
      </c>
      <c r="B22" s="61"/>
      <c r="C22" s="61"/>
      <c r="D22" s="61"/>
      <c r="E22" s="61"/>
      <c r="F22" s="61"/>
      <c r="G22" s="61"/>
      <c r="H22" s="62"/>
      <c r="I22" s="61"/>
      <c r="J22" s="61"/>
      <c r="K22" s="61"/>
      <c r="L22" s="61"/>
      <c r="M22" s="87"/>
      <c r="N22" s="62"/>
      <c r="O22" s="61"/>
      <c r="P22" s="61"/>
      <c r="Q22" s="61"/>
    </row>
    <row r="23" s="36" customFormat="1" ht="25" hidden="1" customHeight="1" spans="1:17">
      <c r="A23" s="61" t="s">
        <v>54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</row>
    <row r="24" s="36" customFormat="1" ht="26.25" customHeight="1" spans="1:17">
      <c r="A24" s="63"/>
      <c r="B24" s="64" t="s">
        <v>55</v>
      </c>
      <c r="C24" s="64"/>
      <c r="D24" s="64"/>
      <c r="E24" s="65" t="s">
        <v>56</v>
      </c>
      <c r="F24" s="66"/>
      <c r="G24" s="67"/>
      <c r="H24" s="68"/>
      <c r="I24" s="64" t="s">
        <v>57</v>
      </c>
      <c r="J24" s="64"/>
      <c r="K24" s="64"/>
      <c r="L24" s="88"/>
      <c r="M24" s="89"/>
      <c r="N24" s="67" t="s">
        <v>56</v>
      </c>
      <c r="O24" s="68"/>
      <c r="P24" s="69"/>
      <c r="Q24" s="69"/>
    </row>
    <row r="25" s="36" customFormat="1" ht="28.5" customHeight="1" spans="1:17">
      <c r="A25" s="63"/>
      <c r="B25" s="69"/>
      <c r="C25" s="69"/>
      <c r="D25" s="69"/>
      <c r="E25" s="69"/>
      <c r="F25" s="69"/>
      <c r="G25" s="69"/>
      <c r="H25" s="70"/>
      <c r="L25" s="69"/>
      <c r="M25" s="90"/>
      <c r="N25" s="70"/>
      <c r="O25" s="69"/>
      <c r="P25" s="69"/>
      <c r="Q25" s="69"/>
    </row>
  </sheetData>
  <mergeCells count="24">
    <mergeCell ref="A1:Q1"/>
    <mergeCell ref="H2:I2"/>
    <mergeCell ref="J2:L2"/>
    <mergeCell ref="M2:N2"/>
    <mergeCell ref="B4:C4"/>
    <mergeCell ref="B21:F21"/>
    <mergeCell ref="A22:Q22"/>
    <mergeCell ref="A23:Q23"/>
    <mergeCell ref="B24:D24"/>
    <mergeCell ref="E24:F24"/>
    <mergeCell ref="G24:H24"/>
    <mergeCell ref="I24:K24"/>
    <mergeCell ref="L24:M24"/>
    <mergeCell ref="N24:O24"/>
    <mergeCell ref="A2:A3"/>
    <mergeCell ref="B2:B3"/>
    <mergeCell ref="C2:C3"/>
    <mergeCell ref="D2:D3"/>
    <mergeCell ref="E2:E3"/>
    <mergeCell ref="F2:F3"/>
    <mergeCell ref="G2:G3"/>
    <mergeCell ref="O2:O3"/>
    <mergeCell ref="P2:P3"/>
    <mergeCell ref="Q2:Q3"/>
  </mergeCells>
  <pageMargins left="0.75" right="0.75" top="1" bottom="1" header="0.5" footer="0.5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opLeftCell="A4" workbookViewId="0">
      <selection activeCell="D2" sqref="D2:D19"/>
    </sheetView>
  </sheetViews>
  <sheetFormatPr defaultColWidth="16.875" defaultRowHeight="14.25" outlineLevelCol="3"/>
  <cols>
    <col min="1" max="1" width="5.25" customWidth="1"/>
    <col min="2" max="2" width="26.5" customWidth="1"/>
    <col min="3" max="3" width="21.7916666666667" customWidth="1"/>
    <col min="4" max="4" width="30.7083333333333" customWidth="1"/>
  </cols>
  <sheetData>
    <row r="1" ht="45" customHeight="1" spans="1:4">
      <c r="A1" s="25" t="s">
        <v>58</v>
      </c>
      <c r="B1" s="25"/>
      <c r="C1" s="25"/>
      <c r="D1" s="26" t="s">
        <v>59</v>
      </c>
    </row>
    <row r="2" ht="32" customHeight="1" spans="1:4">
      <c r="A2" s="27" t="s">
        <v>1</v>
      </c>
      <c r="B2" s="27" t="s">
        <v>60</v>
      </c>
      <c r="C2" s="27" t="s">
        <v>61</v>
      </c>
      <c r="D2" s="28" t="s">
        <v>62</v>
      </c>
    </row>
    <row r="3" ht="34" customHeight="1" spans="1:4">
      <c r="A3" s="27">
        <v>1</v>
      </c>
      <c r="B3" s="27" t="s">
        <v>34</v>
      </c>
      <c r="C3" s="29">
        <f>招标清单!G21</f>
        <v>182967</v>
      </c>
      <c r="D3" s="30"/>
    </row>
    <row r="4" ht="34" customHeight="1" spans="1:4">
      <c r="A4" s="27">
        <v>2</v>
      </c>
      <c r="B4" s="27" t="s">
        <v>36</v>
      </c>
      <c r="C4" s="29">
        <f>招标清单!G46</f>
        <v>639060.8424</v>
      </c>
      <c r="D4" s="30"/>
    </row>
    <row r="5" ht="34" customHeight="1" spans="1:4">
      <c r="A5" s="27">
        <v>3</v>
      </c>
      <c r="B5" s="27" t="s">
        <v>37</v>
      </c>
      <c r="C5" s="29">
        <f>招标清单!G64</f>
        <v>272896.8087</v>
      </c>
      <c r="D5" s="30"/>
    </row>
    <row r="6" ht="34" customHeight="1" spans="1:4">
      <c r="A6" s="27">
        <v>4</v>
      </c>
      <c r="B6" s="27" t="s">
        <v>38</v>
      </c>
      <c r="C6" s="29">
        <f>招标清单!G69</f>
        <v>6072</v>
      </c>
      <c r="D6" s="30"/>
    </row>
    <row r="7" ht="34" customHeight="1" spans="1:4">
      <c r="A7" s="27">
        <v>5</v>
      </c>
      <c r="B7" s="27" t="s">
        <v>39</v>
      </c>
      <c r="C7" s="31">
        <f>招标清单!G84</f>
        <v>24603.357</v>
      </c>
      <c r="D7" s="30"/>
    </row>
    <row r="8" ht="34" customHeight="1" spans="1:4">
      <c r="A8" s="27">
        <v>6</v>
      </c>
      <c r="B8" s="27" t="s">
        <v>40</v>
      </c>
      <c r="C8" s="31">
        <f>招标清单!G87</f>
        <v>0</v>
      </c>
      <c r="D8" s="30"/>
    </row>
    <row r="9" ht="34" customHeight="1" spans="1:4">
      <c r="A9" s="27">
        <v>7</v>
      </c>
      <c r="B9" s="27" t="s">
        <v>41</v>
      </c>
      <c r="C9" s="31">
        <f>招标清单!G103</f>
        <v>45561</v>
      </c>
      <c r="D9" s="30"/>
    </row>
    <row r="10" ht="34" customHeight="1" spans="1:4">
      <c r="A10" s="27">
        <v>8</v>
      </c>
      <c r="B10" s="27" t="s">
        <v>42</v>
      </c>
      <c r="C10" s="31">
        <f>招标清单!G113</f>
        <v>4127.928</v>
      </c>
      <c r="D10" s="30"/>
    </row>
    <row r="11" ht="34" customHeight="1" spans="1:4">
      <c r="A11" s="27">
        <v>9</v>
      </c>
      <c r="B11" s="27" t="s">
        <v>43</v>
      </c>
      <c r="C11" s="29">
        <f>招标清单!G123</f>
        <v>16905.832</v>
      </c>
      <c r="D11" s="30"/>
    </row>
    <row r="12" ht="34" customHeight="1" spans="1:4">
      <c r="A12" s="27">
        <v>10</v>
      </c>
      <c r="B12" s="27" t="s">
        <v>44</v>
      </c>
      <c r="C12" s="29">
        <f>招标清单!G132</f>
        <v>32381.127</v>
      </c>
      <c r="D12" s="30"/>
    </row>
    <row r="13" ht="34" customHeight="1" spans="1:4">
      <c r="A13" s="27">
        <v>11</v>
      </c>
      <c r="B13" s="27" t="s">
        <v>45</v>
      </c>
      <c r="C13" s="29">
        <f>招标清单!G137</f>
        <v>2900</v>
      </c>
      <c r="D13" s="30"/>
    </row>
    <row r="14" ht="34" customHeight="1" spans="1:4">
      <c r="A14" s="27">
        <v>12</v>
      </c>
      <c r="B14" s="27" t="s">
        <v>46</v>
      </c>
      <c r="C14" s="31">
        <f>招标清单!G140</f>
        <v>0</v>
      </c>
      <c r="D14" s="30"/>
    </row>
    <row r="15" ht="34" customHeight="1" spans="1:4">
      <c r="A15" s="27">
        <v>13</v>
      </c>
      <c r="B15" s="27" t="s">
        <v>47</v>
      </c>
      <c r="C15" s="29">
        <f>招标清单!G150</f>
        <v>41657.58</v>
      </c>
      <c r="D15" s="30"/>
    </row>
    <row r="16" ht="34" customHeight="1" spans="1:4">
      <c r="A16" s="27">
        <v>14</v>
      </c>
      <c r="B16" s="27" t="s">
        <v>48</v>
      </c>
      <c r="C16" s="29">
        <f>招标清单!G159</f>
        <v>126609.32</v>
      </c>
      <c r="D16" s="30"/>
    </row>
    <row r="17" ht="34" customHeight="1" spans="1:4">
      <c r="A17" s="27">
        <v>15</v>
      </c>
      <c r="B17" s="27" t="s">
        <v>49</v>
      </c>
      <c r="C17" s="29">
        <v>4710</v>
      </c>
      <c r="D17" s="30"/>
    </row>
    <row r="18" ht="34" customHeight="1" spans="1:4">
      <c r="A18" s="27">
        <v>16</v>
      </c>
      <c r="B18" s="32" t="s">
        <v>50</v>
      </c>
      <c r="C18" s="29">
        <f>SUM(C3:C17)</f>
        <v>1400452.7951</v>
      </c>
      <c r="D18" s="30"/>
    </row>
    <row r="19" ht="46" customHeight="1" spans="1:4">
      <c r="A19" s="27">
        <v>17</v>
      </c>
      <c r="B19" s="33" t="s">
        <v>63</v>
      </c>
      <c r="C19" s="23">
        <f>C18*0.85</f>
        <v>1190384.875835</v>
      </c>
      <c r="D19" s="34"/>
    </row>
    <row r="20" ht="40" customHeight="1" spans="1:4">
      <c r="A20" s="27">
        <v>18</v>
      </c>
      <c r="B20" s="22" t="s">
        <v>64</v>
      </c>
      <c r="C20" s="22">
        <v>1190000</v>
      </c>
      <c r="D20" s="35"/>
    </row>
  </sheetData>
  <mergeCells count="2">
    <mergeCell ref="A1:C1"/>
    <mergeCell ref="D2:D1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4"/>
  <sheetViews>
    <sheetView zoomScale="85" zoomScaleNormal="85" workbookViewId="0">
      <pane xSplit="5" ySplit="4" topLeftCell="F83" activePane="bottomRight" state="frozen"/>
      <selection/>
      <selection pane="topRight"/>
      <selection pane="bottomLeft"/>
      <selection pane="bottomRight" activeCell="A165" sqref="$A165:$XFD165"/>
    </sheetView>
  </sheetViews>
  <sheetFormatPr defaultColWidth="17.125" defaultRowHeight="24.95" customHeight="1"/>
  <cols>
    <col min="1" max="1" width="11.875" customWidth="1"/>
    <col min="2" max="2" width="20.875" customWidth="1"/>
    <col min="3" max="3" width="29.25" style="1" customWidth="1"/>
    <col min="4" max="4" width="10.25" style="2" customWidth="1"/>
    <col min="5" max="5" width="8.5" style="2" customWidth="1"/>
    <col min="6" max="6" width="12.875" style="1" customWidth="1"/>
    <col min="7" max="7" width="12.25" customWidth="1"/>
    <col min="8" max="8" width="10.125" style="1" customWidth="1"/>
    <col min="9" max="9" width="7.375" customWidth="1"/>
    <col min="10" max="10" width="29.125" style="1" customWidth="1"/>
  </cols>
  <sheetData>
    <row r="1" customHeight="1" spans="1:10">
      <c r="A1" s="3" t="s">
        <v>65</v>
      </c>
      <c r="B1" s="3"/>
      <c r="C1" s="3"/>
      <c r="D1" s="3"/>
      <c r="E1" s="3"/>
      <c r="F1" s="3"/>
      <c r="G1" s="3"/>
      <c r="H1" s="3"/>
      <c r="I1" s="3"/>
      <c r="J1" s="3"/>
    </row>
    <row r="2" customHeight="1" spans="1:10">
      <c r="A2" s="4" t="s">
        <v>1</v>
      </c>
      <c r="B2" s="4" t="s">
        <v>66</v>
      </c>
      <c r="C2" s="4" t="s">
        <v>67</v>
      </c>
      <c r="D2" s="5" t="s">
        <v>68</v>
      </c>
      <c r="E2" s="5" t="s">
        <v>69</v>
      </c>
      <c r="F2" s="4" t="s">
        <v>70</v>
      </c>
      <c r="G2" s="6"/>
      <c r="H2" s="4"/>
      <c r="I2" s="4" t="s">
        <v>71</v>
      </c>
      <c r="J2" s="4" t="s">
        <v>72</v>
      </c>
    </row>
    <row r="3" customHeight="1" spans="1:10">
      <c r="A3" s="4"/>
      <c r="B3" s="4"/>
      <c r="C3" s="4"/>
      <c r="D3" s="5"/>
      <c r="E3" s="5"/>
      <c r="F3" s="4" t="s">
        <v>73</v>
      </c>
      <c r="G3" s="6" t="s">
        <v>74</v>
      </c>
      <c r="H3" s="4" t="s">
        <v>75</v>
      </c>
      <c r="I3" s="4"/>
      <c r="J3" s="4"/>
    </row>
    <row r="4" customHeight="1" spans="1:10">
      <c r="A4" s="4"/>
      <c r="B4" s="4"/>
      <c r="C4" s="4"/>
      <c r="D4" s="5"/>
      <c r="E4" s="5"/>
      <c r="F4" s="4"/>
      <c r="G4" s="6"/>
      <c r="H4" s="4" t="s">
        <v>76</v>
      </c>
      <c r="I4" s="4"/>
      <c r="J4" s="4"/>
    </row>
    <row r="5" customHeight="1" spans="1:10">
      <c r="A5" s="4" t="s">
        <v>77</v>
      </c>
      <c r="B5" s="7" t="s">
        <v>34</v>
      </c>
      <c r="C5" s="8"/>
      <c r="D5" s="5"/>
      <c r="E5" s="5"/>
      <c r="F5" s="4"/>
      <c r="G5" s="6"/>
      <c r="H5" s="4"/>
      <c r="I5" s="16"/>
      <c r="J5" s="4"/>
    </row>
    <row r="6" customHeight="1" spans="1:10">
      <c r="A6" s="9">
        <v>1</v>
      </c>
      <c r="B6" s="9" t="s">
        <v>78</v>
      </c>
      <c r="C6" s="10" t="s">
        <v>79</v>
      </c>
      <c r="D6" s="11" t="s">
        <v>80</v>
      </c>
      <c r="E6" s="11">
        <v>72</v>
      </c>
      <c r="F6" s="12">
        <v>265</v>
      </c>
      <c r="G6" s="13">
        <f>F6*E6</f>
        <v>19080</v>
      </c>
      <c r="H6" s="14">
        <v>216</v>
      </c>
      <c r="I6" s="14" t="s">
        <v>81</v>
      </c>
      <c r="J6" s="14" t="s">
        <v>82</v>
      </c>
    </row>
    <row r="7" customHeight="1" spans="1:10">
      <c r="A7" s="9">
        <v>2</v>
      </c>
      <c r="B7" s="9" t="s">
        <v>83</v>
      </c>
      <c r="C7" s="10" t="s">
        <v>84</v>
      </c>
      <c r="D7" s="11" t="s">
        <v>80</v>
      </c>
      <c r="E7" s="11">
        <f>29+9</f>
        <v>38</v>
      </c>
      <c r="F7" s="12">
        <v>615</v>
      </c>
      <c r="G7" s="13">
        <f t="shared" ref="G7:G20" si="0">F7*E7</f>
        <v>23370</v>
      </c>
      <c r="H7" s="14">
        <v>511.2</v>
      </c>
      <c r="I7" s="14" t="s">
        <v>85</v>
      </c>
      <c r="J7" s="14" t="s">
        <v>86</v>
      </c>
    </row>
    <row r="8" customHeight="1" spans="1:10">
      <c r="A8" s="9">
        <v>3</v>
      </c>
      <c r="B8" s="9" t="s">
        <v>87</v>
      </c>
      <c r="C8" s="10" t="s">
        <v>88</v>
      </c>
      <c r="D8" s="11" t="s">
        <v>80</v>
      </c>
      <c r="E8" s="11">
        <f>36-9</f>
        <v>27</v>
      </c>
      <c r="F8" s="12">
        <v>468</v>
      </c>
      <c r="G8" s="13">
        <f t="shared" si="0"/>
        <v>12636</v>
      </c>
      <c r="H8" s="14">
        <v>384</v>
      </c>
      <c r="I8" s="14" t="s">
        <v>85</v>
      </c>
      <c r="J8" s="14" t="s">
        <v>89</v>
      </c>
    </row>
    <row r="9" customHeight="1" spans="1:10">
      <c r="A9" s="9">
        <v>4</v>
      </c>
      <c r="B9" s="9" t="s">
        <v>87</v>
      </c>
      <c r="C9" s="10" t="s">
        <v>90</v>
      </c>
      <c r="D9" s="11" t="s">
        <v>80</v>
      </c>
      <c r="E9" s="11">
        <v>11</v>
      </c>
      <c r="F9" s="12">
        <v>1150</v>
      </c>
      <c r="G9" s="13">
        <f t="shared" si="0"/>
        <v>12650</v>
      </c>
      <c r="H9" s="14">
        <v>967.2</v>
      </c>
      <c r="I9" s="14" t="s">
        <v>85</v>
      </c>
      <c r="J9" s="14" t="s">
        <v>91</v>
      </c>
    </row>
    <row r="10" customHeight="1" spans="1:10">
      <c r="A10" s="9">
        <v>5</v>
      </c>
      <c r="B10" s="9" t="s">
        <v>92</v>
      </c>
      <c r="C10" s="10" t="s">
        <v>93</v>
      </c>
      <c r="D10" s="11" t="s">
        <v>80</v>
      </c>
      <c r="E10" s="11">
        <v>9</v>
      </c>
      <c r="F10" s="12">
        <v>275</v>
      </c>
      <c r="G10" s="13">
        <f t="shared" si="0"/>
        <v>2475</v>
      </c>
      <c r="H10" s="14">
        <v>198</v>
      </c>
      <c r="I10" s="14" t="s">
        <v>94</v>
      </c>
      <c r="J10" s="14" t="s">
        <v>95</v>
      </c>
    </row>
    <row r="11" customHeight="1" spans="1:10">
      <c r="A11" s="9">
        <v>6</v>
      </c>
      <c r="B11" s="9" t="s">
        <v>96</v>
      </c>
      <c r="C11" s="10" t="s">
        <v>97</v>
      </c>
      <c r="D11" s="11" t="s">
        <v>80</v>
      </c>
      <c r="E11" s="11">
        <v>48</v>
      </c>
      <c r="F11" s="12">
        <v>71</v>
      </c>
      <c r="G11" s="13">
        <f t="shared" si="0"/>
        <v>3408</v>
      </c>
      <c r="H11" s="14">
        <v>54</v>
      </c>
      <c r="I11" s="14" t="s">
        <v>98</v>
      </c>
      <c r="J11" s="14" t="s">
        <v>99</v>
      </c>
    </row>
    <row r="12" customHeight="1" spans="1:10">
      <c r="A12" s="9">
        <v>7</v>
      </c>
      <c r="B12" s="9" t="s">
        <v>100</v>
      </c>
      <c r="C12" s="10" t="s">
        <v>101</v>
      </c>
      <c r="D12" s="11" t="s">
        <v>80</v>
      </c>
      <c r="E12" s="11">
        <v>72</v>
      </c>
      <c r="F12" s="12">
        <v>338</v>
      </c>
      <c r="G12" s="13">
        <f t="shared" si="0"/>
        <v>24336</v>
      </c>
      <c r="H12" s="14">
        <v>216</v>
      </c>
      <c r="I12" s="14" t="s">
        <v>98</v>
      </c>
      <c r="J12" s="14" t="s">
        <v>102</v>
      </c>
    </row>
    <row r="13" customHeight="1" spans="1:10">
      <c r="A13" s="9">
        <v>8</v>
      </c>
      <c r="B13" s="9" t="s">
        <v>103</v>
      </c>
      <c r="C13" s="10" t="s">
        <v>104</v>
      </c>
      <c r="D13" s="11" t="s">
        <v>80</v>
      </c>
      <c r="E13" s="11">
        <v>29</v>
      </c>
      <c r="F13" s="12">
        <v>668</v>
      </c>
      <c r="G13" s="13">
        <f t="shared" si="0"/>
        <v>19372</v>
      </c>
      <c r="H13" s="14">
        <v>545</v>
      </c>
      <c r="I13" s="14" t="s">
        <v>98</v>
      </c>
      <c r="J13" s="14" t="s">
        <v>102</v>
      </c>
    </row>
    <row r="14" customHeight="1" spans="1:10">
      <c r="A14" s="9">
        <v>9</v>
      </c>
      <c r="B14" s="9" t="s">
        <v>105</v>
      </c>
      <c r="C14" s="10" t="s">
        <v>106</v>
      </c>
      <c r="D14" s="11" t="s">
        <v>80</v>
      </c>
      <c r="E14" s="11">
        <v>9</v>
      </c>
      <c r="F14" s="12">
        <v>410</v>
      </c>
      <c r="G14" s="13">
        <f t="shared" si="0"/>
        <v>3690</v>
      </c>
      <c r="H14" s="14">
        <v>336</v>
      </c>
      <c r="I14" s="14" t="s">
        <v>98</v>
      </c>
      <c r="J14" s="14" t="s">
        <v>102</v>
      </c>
    </row>
    <row r="15" customHeight="1" spans="1:10">
      <c r="A15" s="9">
        <v>10</v>
      </c>
      <c r="B15" s="9" t="s">
        <v>107</v>
      </c>
      <c r="C15" s="10" t="s">
        <v>108</v>
      </c>
      <c r="D15" s="11" t="s">
        <v>80</v>
      </c>
      <c r="E15" s="11">
        <v>10</v>
      </c>
      <c r="F15" s="12">
        <v>790</v>
      </c>
      <c r="G15" s="13">
        <f t="shared" si="0"/>
        <v>7900</v>
      </c>
      <c r="H15" s="14">
        <v>540</v>
      </c>
      <c r="I15" s="14" t="s">
        <v>98</v>
      </c>
      <c r="J15" s="14" t="s">
        <v>102</v>
      </c>
    </row>
    <row r="16" customHeight="1" spans="1:10">
      <c r="A16" s="9">
        <v>11</v>
      </c>
      <c r="B16" s="9" t="s">
        <v>109</v>
      </c>
      <c r="C16" s="10" t="s">
        <v>110</v>
      </c>
      <c r="D16" s="11" t="s">
        <v>80</v>
      </c>
      <c r="E16" s="11">
        <v>2</v>
      </c>
      <c r="F16" s="12">
        <v>795</v>
      </c>
      <c r="G16" s="13">
        <f t="shared" si="0"/>
        <v>1590</v>
      </c>
      <c r="H16" s="14">
        <v>672</v>
      </c>
      <c r="I16" s="14" t="s">
        <v>98</v>
      </c>
      <c r="J16" s="14" t="s">
        <v>102</v>
      </c>
    </row>
    <row r="17" customHeight="1" spans="1:10">
      <c r="A17" s="9">
        <v>12</v>
      </c>
      <c r="B17" s="9" t="s">
        <v>111</v>
      </c>
      <c r="C17" s="10" t="s">
        <v>112</v>
      </c>
      <c r="D17" s="11" t="s">
        <v>80</v>
      </c>
      <c r="E17" s="11">
        <v>6</v>
      </c>
      <c r="F17" s="12">
        <v>770</v>
      </c>
      <c r="G17" s="13">
        <f t="shared" si="0"/>
        <v>4620</v>
      </c>
      <c r="H17" s="14">
        <v>660</v>
      </c>
      <c r="I17" s="14" t="s">
        <v>98</v>
      </c>
      <c r="J17" s="14" t="s">
        <v>113</v>
      </c>
    </row>
    <row r="18" customHeight="1" spans="1:10">
      <c r="A18" s="9">
        <v>13</v>
      </c>
      <c r="B18" s="9" t="s">
        <v>114</v>
      </c>
      <c r="C18" s="10" t="s">
        <v>115</v>
      </c>
      <c r="D18" s="11" t="s">
        <v>80</v>
      </c>
      <c r="E18" s="11">
        <v>1</v>
      </c>
      <c r="F18" s="12">
        <v>840</v>
      </c>
      <c r="G18" s="13">
        <f t="shared" si="0"/>
        <v>840</v>
      </c>
      <c r="H18" s="14">
        <v>720</v>
      </c>
      <c r="I18" s="14" t="s">
        <v>98</v>
      </c>
      <c r="J18" s="14" t="s">
        <v>116</v>
      </c>
    </row>
    <row r="19" customHeight="1" spans="1:10">
      <c r="A19" s="9">
        <v>14</v>
      </c>
      <c r="B19" s="9" t="s">
        <v>117</v>
      </c>
      <c r="C19" s="10" t="s">
        <v>118</v>
      </c>
      <c r="D19" s="11" t="s">
        <v>80</v>
      </c>
      <c r="E19" s="11">
        <v>1</v>
      </c>
      <c r="F19" s="12">
        <v>28100</v>
      </c>
      <c r="G19" s="13">
        <f t="shared" si="0"/>
        <v>28100</v>
      </c>
      <c r="H19" s="14">
        <v>26100</v>
      </c>
      <c r="I19" s="14" t="s">
        <v>85</v>
      </c>
      <c r="J19" s="14" t="s">
        <v>119</v>
      </c>
    </row>
    <row r="20" customHeight="1" spans="1:10">
      <c r="A20" s="9">
        <v>15</v>
      </c>
      <c r="B20" s="9" t="s">
        <v>120</v>
      </c>
      <c r="C20" s="10" t="s">
        <v>121</v>
      </c>
      <c r="D20" s="11" t="s">
        <v>80</v>
      </c>
      <c r="E20" s="11">
        <v>1</v>
      </c>
      <c r="F20" s="12">
        <v>18900</v>
      </c>
      <c r="G20" s="13">
        <f t="shared" si="0"/>
        <v>18900</v>
      </c>
      <c r="H20" s="14">
        <v>16500</v>
      </c>
      <c r="I20" s="14" t="s">
        <v>122</v>
      </c>
      <c r="J20" s="14" t="s">
        <v>123</v>
      </c>
    </row>
    <row r="21" customHeight="1" spans="1:10">
      <c r="A21" s="4" t="s">
        <v>124</v>
      </c>
      <c r="B21" s="4"/>
      <c r="C21" s="4"/>
      <c r="D21" s="5"/>
      <c r="E21" s="5"/>
      <c r="F21" s="4"/>
      <c r="G21" s="13">
        <f>SUM(G6:G20)</f>
        <v>182967</v>
      </c>
      <c r="H21" s="4"/>
      <c r="I21" s="17"/>
      <c r="J21" s="17"/>
    </row>
    <row r="22" customHeight="1" spans="1:10">
      <c r="A22" s="4" t="s">
        <v>125</v>
      </c>
      <c r="B22" s="7" t="s">
        <v>36</v>
      </c>
      <c r="C22" s="8"/>
      <c r="D22" s="5"/>
      <c r="E22" s="5"/>
      <c r="F22" s="4"/>
      <c r="G22" s="6"/>
      <c r="H22" s="4"/>
      <c r="I22" s="4"/>
      <c r="J22" s="4"/>
    </row>
    <row r="23" customHeight="1" spans="1:10">
      <c r="A23" s="9">
        <v>1</v>
      </c>
      <c r="B23" s="9" t="s">
        <v>126</v>
      </c>
      <c r="C23" s="10" t="s">
        <v>127</v>
      </c>
      <c r="D23" s="11" t="s">
        <v>80</v>
      </c>
      <c r="E23" s="11">
        <v>760</v>
      </c>
      <c r="F23" s="14">
        <v>395</v>
      </c>
      <c r="G23" s="13">
        <f>F23*E23</f>
        <v>300200</v>
      </c>
      <c r="H23" s="14">
        <v>312</v>
      </c>
      <c r="I23" s="14" t="s">
        <v>128</v>
      </c>
      <c r="J23" s="14" t="s">
        <v>129</v>
      </c>
    </row>
    <row r="24" customHeight="1" spans="1:10">
      <c r="A24" s="9">
        <v>2</v>
      </c>
      <c r="B24" s="9" t="s">
        <v>130</v>
      </c>
      <c r="C24" s="10" t="s">
        <v>131</v>
      </c>
      <c r="D24" s="11" t="s">
        <v>80</v>
      </c>
      <c r="E24" s="11">
        <v>760</v>
      </c>
      <c r="F24" s="14">
        <v>20</v>
      </c>
      <c r="G24" s="13">
        <f t="shared" ref="G24:G45" si="1">F24*E24</f>
        <v>15200</v>
      </c>
      <c r="H24" s="14">
        <v>6</v>
      </c>
      <c r="I24" s="14" t="s">
        <v>98</v>
      </c>
      <c r="J24" s="14" t="s">
        <v>130</v>
      </c>
    </row>
    <row r="25" customHeight="1" spans="1:10">
      <c r="A25" s="9">
        <v>3</v>
      </c>
      <c r="B25" s="9" t="s">
        <v>132</v>
      </c>
      <c r="C25" s="10" t="s">
        <v>133</v>
      </c>
      <c r="D25" s="11" t="s">
        <v>80</v>
      </c>
      <c r="E25" s="11">
        <v>28</v>
      </c>
      <c r="F25" s="14">
        <v>2525</v>
      </c>
      <c r="G25" s="13">
        <f t="shared" si="1"/>
        <v>70700</v>
      </c>
      <c r="H25" s="14">
        <v>2160</v>
      </c>
      <c r="I25" s="14" t="s">
        <v>128</v>
      </c>
      <c r="J25" s="14" t="s">
        <v>134</v>
      </c>
    </row>
    <row r="26" customHeight="1" spans="1:10">
      <c r="A26" s="9">
        <v>4</v>
      </c>
      <c r="B26" s="9" t="s">
        <v>135</v>
      </c>
      <c r="C26" s="10" t="s">
        <v>136</v>
      </c>
      <c r="D26" s="11" t="s">
        <v>80</v>
      </c>
      <c r="E26" s="11">
        <v>29</v>
      </c>
      <c r="F26" s="14">
        <v>845</v>
      </c>
      <c r="G26" s="13">
        <f t="shared" si="1"/>
        <v>24505</v>
      </c>
      <c r="H26" s="14">
        <v>690</v>
      </c>
      <c r="I26" s="14" t="s">
        <v>81</v>
      </c>
      <c r="J26" s="14" t="s">
        <v>137</v>
      </c>
    </row>
    <row r="27" customHeight="1" spans="1:10">
      <c r="A27" s="9">
        <v>5</v>
      </c>
      <c r="B27" s="9" t="s">
        <v>138</v>
      </c>
      <c r="C27" s="10" t="s">
        <v>139</v>
      </c>
      <c r="D27" s="11" t="s">
        <v>80</v>
      </c>
      <c r="E27" s="11">
        <v>57</v>
      </c>
      <c r="F27" s="14">
        <v>14</v>
      </c>
      <c r="G27" s="13">
        <f t="shared" si="1"/>
        <v>798</v>
      </c>
      <c r="H27" s="14">
        <v>12</v>
      </c>
      <c r="I27" s="14" t="s">
        <v>98</v>
      </c>
      <c r="J27" s="14" t="s">
        <v>138</v>
      </c>
    </row>
    <row r="28" customHeight="1" spans="1:10">
      <c r="A28" s="9">
        <v>6</v>
      </c>
      <c r="B28" s="9" t="s">
        <v>140</v>
      </c>
      <c r="C28" s="10" t="s">
        <v>141</v>
      </c>
      <c r="D28" s="11" t="s">
        <v>80</v>
      </c>
      <c r="E28" s="11">
        <v>29</v>
      </c>
      <c r="F28" s="14">
        <v>197</v>
      </c>
      <c r="G28" s="13">
        <f t="shared" si="1"/>
        <v>5713</v>
      </c>
      <c r="H28" s="14">
        <v>168</v>
      </c>
      <c r="I28" s="14" t="s">
        <v>142</v>
      </c>
      <c r="J28" s="14" t="s">
        <v>140</v>
      </c>
    </row>
    <row r="29" customHeight="1" spans="1:10">
      <c r="A29" s="9">
        <v>7</v>
      </c>
      <c r="B29" s="9" t="s">
        <v>143</v>
      </c>
      <c r="C29" s="10" t="s">
        <v>144</v>
      </c>
      <c r="D29" s="11" t="s">
        <v>80</v>
      </c>
      <c r="E29" s="11">
        <v>28</v>
      </c>
      <c r="F29" s="14">
        <v>396</v>
      </c>
      <c r="G29" s="13">
        <f t="shared" si="1"/>
        <v>11088</v>
      </c>
      <c r="H29" s="14">
        <v>336</v>
      </c>
      <c r="I29" s="14" t="s">
        <v>142</v>
      </c>
      <c r="J29" s="14" t="s">
        <v>143</v>
      </c>
    </row>
    <row r="30" customHeight="1" spans="1:10">
      <c r="A30" s="9">
        <v>8</v>
      </c>
      <c r="B30" s="9" t="s">
        <v>145</v>
      </c>
      <c r="C30" s="10" t="s">
        <v>146</v>
      </c>
      <c r="D30" s="11" t="s">
        <v>147</v>
      </c>
      <c r="E30" s="11">
        <v>1</v>
      </c>
      <c r="F30" s="14">
        <v>5950</v>
      </c>
      <c r="G30" s="13">
        <f t="shared" si="1"/>
        <v>5950</v>
      </c>
      <c r="H30" s="14">
        <v>5040</v>
      </c>
      <c r="I30" s="14" t="s">
        <v>98</v>
      </c>
      <c r="J30" s="14" t="s">
        <v>102</v>
      </c>
    </row>
    <row r="31" customHeight="1" spans="1:10">
      <c r="A31" s="9">
        <v>9</v>
      </c>
      <c r="B31" s="9" t="s">
        <v>148</v>
      </c>
      <c r="C31" s="10" t="s">
        <v>149</v>
      </c>
      <c r="D31" s="11" t="s">
        <v>80</v>
      </c>
      <c r="E31" s="11">
        <f>36*2</f>
        <v>72</v>
      </c>
      <c r="F31" s="14">
        <v>84</v>
      </c>
      <c r="G31" s="13">
        <f t="shared" si="1"/>
        <v>6048</v>
      </c>
      <c r="H31" s="14">
        <v>72</v>
      </c>
      <c r="I31" s="14" t="s">
        <v>81</v>
      </c>
      <c r="J31" s="14" t="s">
        <v>150</v>
      </c>
    </row>
    <row r="32" customHeight="1" spans="1:10">
      <c r="A32" s="9">
        <v>10</v>
      </c>
      <c r="B32" s="9" t="s">
        <v>151</v>
      </c>
      <c r="C32" s="10" t="s">
        <v>152</v>
      </c>
      <c r="D32" s="11" t="s">
        <v>80</v>
      </c>
      <c r="E32" s="11">
        <v>31</v>
      </c>
      <c r="F32" s="14">
        <v>285</v>
      </c>
      <c r="G32" s="13">
        <f t="shared" si="1"/>
        <v>8835</v>
      </c>
      <c r="H32" s="14">
        <v>240</v>
      </c>
      <c r="I32" s="18" t="s">
        <v>128</v>
      </c>
      <c r="J32" s="14" t="s">
        <v>153</v>
      </c>
    </row>
    <row r="33" customHeight="1" spans="1:10">
      <c r="A33" s="9">
        <v>11</v>
      </c>
      <c r="B33" s="9" t="s">
        <v>154</v>
      </c>
      <c r="C33" s="10" t="s">
        <v>155</v>
      </c>
      <c r="D33" s="11" t="s">
        <v>147</v>
      </c>
      <c r="E33" s="11">
        <v>1</v>
      </c>
      <c r="F33" s="14">
        <v>4900</v>
      </c>
      <c r="G33" s="13">
        <f t="shared" si="1"/>
        <v>4900</v>
      </c>
      <c r="H33" s="14">
        <v>4200</v>
      </c>
      <c r="I33" s="14" t="s">
        <v>128</v>
      </c>
      <c r="J33" s="14" t="s">
        <v>156</v>
      </c>
    </row>
    <row r="34" customHeight="1" spans="1:10">
      <c r="A34" s="9">
        <v>12</v>
      </c>
      <c r="B34" s="9" t="s">
        <v>157</v>
      </c>
      <c r="C34" s="10" t="s">
        <v>158</v>
      </c>
      <c r="D34" s="11" t="s">
        <v>147</v>
      </c>
      <c r="E34" s="11">
        <v>1</v>
      </c>
      <c r="F34" s="14">
        <v>700</v>
      </c>
      <c r="G34" s="13">
        <f t="shared" si="1"/>
        <v>700</v>
      </c>
      <c r="H34" s="14">
        <v>360</v>
      </c>
      <c r="I34" s="14" t="s">
        <v>128</v>
      </c>
      <c r="J34" s="14" t="s">
        <v>159</v>
      </c>
    </row>
    <row r="35" customHeight="1" spans="1:10">
      <c r="A35" s="9">
        <v>13</v>
      </c>
      <c r="B35" s="9" t="s">
        <v>160</v>
      </c>
      <c r="C35" s="10" t="s">
        <v>161</v>
      </c>
      <c r="D35" s="11" t="s">
        <v>80</v>
      </c>
      <c r="E35" s="11">
        <v>39</v>
      </c>
      <c r="F35" s="14">
        <v>406</v>
      </c>
      <c r="G35" s="13">
        <f t="shared" si="1"/>
        <v>15834</v>
      </c>
      <c r="H35" s="14">
        <v>348</v>
      </c>
      <c r="I35" s="14" t="s">
        <v>85</v>
      </c>
      <c r="J35" s="14" t="s">
        <v>162</v>
      </c>
    </row>
    <row r="36" customHeight="1" spans="1:10">
      <c r="A36" s="9">
        <v>14</v>
      </c>
      <c r="B36" s="9" t="s">
        <v>163</v>
      </c>
      <c r="C36" s="10" t="s">
        <v>164</v>
      </c>
      <c r="D36" s="11" t="s">
        <v>165</v>
      </c>
      <c r="E36" s="11">
        <v>39</v>
      </c>
      <c r="F36" s="14">
        <v>21</v>
      </c>
      <c r="G36" s="13">
        <f t="shared" si="1"/>
        <v>819</v>
      </c>
      <c r="H36" s="14">
        <v>18</v>
      </c>
      <c r="I36" s="14" t="s">
        <v>98</v>
      </c>
      <c r="J36" s="14" t="s">
        <v>163</v>
      </c>
    </row>
    <row r="37" customHeight="1" spans="1:10">
      <c r="A37" s="9">
        <v>15</v>
      </c>
      <c r="B37" s="9" t="s">
        <v>166</v>
      </c>
      <c r="C37" s="10" t="s">
        <v>167</v>
      </c>
      <c r="D37" s="11" t="s">
        <v>168</v>
      </c>
      <c r="E37" s="11">
        <v>15.3</v>
      </c>
      <c r="F37" s="15">
        <v>5</v>
      </c>
      <c r="G37" s="13">
        <f t="shared" si="1"/>
        <v>76.5</v>
      </c>
      <c r="H37" s="14">
        <v>3.42</v>
      </c>
      <c r="I37" s="14" t="s">
        <v>98</v>
      </c>
      <c r="J37" s="14" t="s">
        <v>166</v>
      </c>
    </row>
    <row r="38" customHeight="1" spans="1:10">
      <c r="A38" s="9">
        <v>16</v>
      </c>
      <c r="B38" s="9" t="s">
        <v>169</v>
      </c>
      <c r="C38" s="10" t="s">
        <v>170</v>
      </c>
      <c r="D38" s="11" t="s">
        <v>168</v>
      </c>
      <c r="E38" s="11">
        <v>4379.1</v>
      </c>
      <c r="F38" s="15">
        <v>15</v>
      </c>
      <c r="G38" s="13">
        <f t="shared" si="1"/>
        <v>65686.5</v>
      </c>
      <c r="H38" s="14">
        <v>12</v>
      </c>
      <c r="I38" s="14" t="s">
        <v>98</v>
      </c>
      <c r="J38" s="14" t="s">
        <v>169</v>
      </c>
    </row>
    <row r="39" customHeight="1" spans="1:10">
      <c r="A39" s="9">
        <v>17</v>
      </c>
      <c r="B39" s="9" t="s">
        <v>171</v>
      </c>
      <c r="C39" s="10" t="s">
        <v>172</v>
      </c>
      <c r="D39" s="11" t="s">
        <v>168</v>
      </c>
      <c r="E39" s="11">
        <v>8775.76</v>
      </c>
      <c r="F39" s="15">
        <v>4</v>
      </c>
      <c r="G39" s="13">
        <f t="shared" si="1"/>
        <v>35103.04</v>
      </c>
      <c r="H39" s="14">
        <v>1.44</v>
      </c>
      <c r="I39" s="14" t="s">
        <v>98</v>
      </c>
      <c r="J39" s="14" t="s">
        <v>173</v>
      </c>
    </row>
    <row r="40" customHeight="1" spans="1:10">
      <c r="A40" s="9">
        <v>18</v>
      </c>
      <c r="B40" s="9" t="s">
        <v>174</v>
      </c>
      <c r="C40" s="10" t="s">
        <v>175</v>
      </c>
      <c r="D40" s="11" t="s">
        <v>168</v>
      </c>
      <c r="E40" s="11">
        <f>1680+6013.03</f>
        <v>7693.03</v>
      </c>
      <c r="F40" s="15">
        <v>3.8</v>
      </c>
      <c r="G40" s="13">
        <f t="shared" si="1"/>
        <v>29233.514</v>
      </c>
      <c r="H40" s="14">
        <v>1.8</v>
      </c>
      <c r="I40" s="14" t="s">
        <v>176</v>
      </c>
      <c r="J40" s="14" t="s">
        <v>174</v>
      </c>
    </row>
    <row r="41" customHeight="1" spans="1:10">
      <c r="A41" s="9">
        <v>19</v>
      </c>
      <c r="B41" s="9" t="s">
        <v>177</v>
      </c>
      <c r="C41" s="10" t="s">
        <v>178</v>
      </c>
      <c r="D41" s="11" t="s">
        <v>168</v>
      </c>
      <c r="E41" s="11">
        <v>383.31</v>
      </c>
      <c r="F41" s="15">
        <v>4.64</v>
      </c>
      <c r="G41" s="13">
        <f t="shared" si="1"/>
        <v>1778.5584</v>
      </c>
      <c r="H41" s="14">
        <v>2.64</v>
      </c>
      <c r="I41" s="14" t="s">
        <v>176</v>
      </c>
      <c r="J41" s="14" t="s">
        <v>177</v>
      </c>
    </row>
    <row r="42" customHeight="1" spans="1:10">
      <c r="A42" s="9">
        <v>20</v>
      </c>
      <c r="B42" s="9" t="s">
        <v>179</v>
      </c>
      <c r="C42" s="10" t="s">
        <v>180</v>
      </c>
      <c r="D42" s="11" t="s">
        <v>168</v>
      </c>
      <c r="E42" s="11">
        <v>169.08</v>
      </c>
      <c r="F42" s="15">
        <v>5</v>
      </c>
      <c r="G42" s="13">
        <f t="shared" si="1"/>
        <v>845.4</v>
      </c>
      <c r="H42" s="14">
        <v>3</v>
      </c>
      <c r="I42" s="14" t="s">
        <v>176</v>
      </c>
      <c r="J42" s="14" t="s">
        <v>179</v>
      </c>
    </row>
    <row r="43" customHeight="1" spans="1:10">
      <c r="A43" s="9">
        <v>21</v>
      </c>
      <c r="B43" s="9" t="s">
        <v>181</v>
      </c>
      <c r="C43" s="10" t="s">
        <v>182</v>
      </c>
      <c r="D43" s="11" t="s">
        <v>168</v>
      </c>
      <c r="E43" s="11">
        <v>209.44</v>
      </c>
      <c r="F43" s="15">
        <v>7.5</v>
      </c>
      <c r="G43" s="13">
        <f t="shared" si="1"/>
        <v>1570.8</v>
      </c>
      <c r="H43" s="14">
        <v>5.4</v>
      </c>
      <c r="I43" s="14" t="s">
        <v>176</v>
      </c>
      <c r="J43" s="14" t="s">
        <v>181</v>
      </c>
    </row>
    <row r="44" customHeight="1" spans="1:10">
      <c r="A44" s="9">
        <v>22</v>
      </c>
      <c r="B44" s="9" t="s">
        <v>183</v>
      </c>
      <c r="C44" s="10" t="s">
        <v>184</v>
      </c>
      <c r="D44" s="11" t="s">
        <v>168</v>
      </c>
      <c r="E44" s="11">
        <v>9107.58</v>
      </c>
      <c r="F44" s="15">
        <v>3.5</v>
      </c>
      <c r="G44" s="13">
        <f t="shared" si="1"/>
        <v>31876.53</v>
      </c>
      <c r="H44" s="14">
        <v>1.56</v>
      </c>
      <c r="I44" s="14" t="s">
        <v>176</v>
      </c>
      <c r="J44" s="14" t="s">
        <v>183</v>
      </c>
    </row>
    <row r="45" customHeight="1" spans="1:10">
      <c r="A45" s="9">
        <v>23</v>
      </c>
      <c r="B45" s="9" t="s">
        <v>185</v>
      </c>
      <c r="C45" s="10" t="s">
        <v>186</v>
      </c>
      <c r="D45" s="11" t="s">
        <v>147</v>
      </c>
      <c r="E45" s="11">
        <v>1</v>
      </c>
      <c r="F45" s="14">
        <v>1600</v>
      </c>
      <c r="G45" s="13">
        <f t="shared" si="1"/>
        <v>1600</v>
      </c>
      <c r="H45" s="14"/>
      <c r="I45" s="14" t="s">
        <v>128</v>
      </c>
      <c r="J45" s="14" t="s">
        <v>187</v>
      </c>
    </row>
    <row r="46" customHeight="1" spans="1:10">
      <c r="A46" s="4" t="s">
        <v>124</v>
      </c>
      <c r="B46" s="4"/>
      <c r="C46" s="4"/>
      <c r="D46" s="5"/>
      <c r="E46" s="5"/>
      <c r="F46" s="4"/>
      <c r="G46" s="13">
        <f>SUM(G23:G45)</f>
        <v>639060.8424</v>
      </c>
      <c r="H46" s="4"/>
      <c r="I46" s="17"/>
      <c r="J46" s="17"/>
    </row>
    <row r="47" customHeight="1" spans="1:10">
      <c r="A47" s="4" t="s">
        <v>188</v>
      </c>
      <c r="B47" s="7" t="s">
        <v>37</v>
      </c>
      <c r="C47" s="8"/>
      <c r="D47" s="5"/>
      <c r="E47" s="5"/>
      <c r="F47" s="4"/>
      <c r="G47" s="6"/>
      <c r="H47" s="4"/>
      <c r="I47" s="4"/>
      <c r="J47" s="4"/>
    </row>
    <row r="48" customHeight="1" spans="1:10">
      <c r="A48" s="9">
        <v>1</v>
      </c>
      <c r="B48" s="9" t="s">
        <v>189</v>
      </c>
      <c r="C48" s="10" t="s">
        <v>190</v>
      </c>
      <c r="D48" s="11" t="s">
        <v>80</v>
      </c>
      <c r="E48" s="11">
        <v>58</v>
      </c>
      <c r="F48" s="14">
        <v>307</v>
      </c>
      <c r="G48" s="13">
        <f>F48*E48</f>
        <v>17806</v>
      </c>
      <c r="H48" s="14">
        <v>254.4</v>
      </c>
      <c r="I48" s="14" t="s">
        <v>191</v>
      </c>
      <c r="J48" s="14" t="s">
        <v>192</v>
      </c>
    </row>
    <row r="49" customHeight="1" spans="1:10">
      <c r="A49" s="9">
        <v>2</v>
      </c>
      <c r="B49" s="9" t="s">
        <v>193</v>
      </c>
      <c r="C49" s="10" t="s">
        <v>194</v>
      </c>
      <c r="D49" s="11" t="s">
        <v>80</v>
      </c>
      <c r="E49" s="11">
        <v>104</v>
      </c>
      <c r="F49" s="14">
        <v>307</v>
      </c>
      <c r="G49" s="13">
        <f t="shared" ref="G49:G63" si="2">F49*E49</f>
        <v>31928</v>
      </c>
      <c r="H49" s="14">
        <v>254.4</v>
      </c>
      <c r="I49" s="14" t="s">
        <v>191</v>
      </c>
      <c r="J49" s="14" t="s">
        <v>195</v>
      </c>
    </row>
    <row r="50" customHeight="1" spans="1:10">
      <c r="A50" s="9">
        <v>3</v>
      </c>
      <c r="B50" s="9" t="s">
        <v>196</v>
      </c>
      <c r="C50" s="10" t="s">
        <v>197</v>
      </c>
      <c r="D50" s="11" t="s">
        <v>80</v>
      </c>
      <c r="E50" s="11">
        <v>32</v>
      </c>
      <c r="F50" s="14">
        <v>689</v>
      </c>
      <c r="G50" s="13">
        <f t="shared" si="2"/>
        <v>22048</v>
      </c>
      <c r="H50" s="14">
        <v>545</v>
      </c>
      <c r="I50" s="14" t="s">
        <v>191</v>
      </c>
      <c r="J50" s="14" t="s">
        <v>198</v>
      </c>
    </row>
    <row r="51" customHeight="1" spans="1:10">
      <c r="A51" s="9">
        <v>4</v>
      </c>
      <c r="B51" s="9" t="s">
        <v>199</v>
      </c>
      <c r="C51" s="10" t="s">
        <v>200</v>
      </c>
      <c r="D51" s="11" t="s">
        <v>80</v>
      </c>
      <c r="E51" s="11">
        <v>36</v>
      </c>
      <c r="F51" s="14">
        <v>455</v>
      </c>
      <c r="G51" s="13">
        <f t="shared" si="2"/>
        <v>16380</v>
      </c>
      <c r="H51" s="14">
        <v>384</v>
      </c>
      <c r="I51" s="14" t="s">
        <v>191</v>
      </c>
      <c r="J51" s="14" t="s">
        <v>201</v>
      </c>
    </row>
    <row r="52" customHeight="1" spans="1:10">
      <c r="A52" s="9">
        <v>5</v>
      </c>
      <c r="B52" s="9" t="s">
        <v>202</v>
      </c>
      <c r="C52" s="10" t="s">
        <v>203</v>
      </c>
      <c r="D52" s="11" t="s">
        <v>80</v>
      </c>
      <c r="E52" s="11">
        <f>36*2</f>
        <v>72</v>
      </c>
      <c r="F52" s="14">
        <v>210</v>
      </c>
      <c r="G52" s="13">
        <f t="shared" si="2"/>
        <v>15120</v>
      </c>
      <c r="H52" s="14">
        <v>160</v>
      </c>
      <c r="I52" s="14" t="s">
        <v>98</v>
      </c>
      <c r="J52" s="14" t="s">
        <v>204</v>
      </c>
    </row>
    <row r="53" customHeight="1" spans="1:10">
      <c r="A53" s="9">
        <v>6</v>
      </c>
      <c r="B53" s="9" t="s">
        <v>205</v>
      </c>
      <c r="C53" s="10" t="s">
        <v>206</v>
      </c>
      <c r="D53" s="11" t="s">
        <v>207</v>
      </c>
      <c r="E53" s="11">
        <v>22</v>
      </c>
      <c r="F53" s="14">
        <v>462</v>
      </c>
      <c r="G53" s="13">
        <f t="shared" si="2"/>
        <v>10164</v>
      </c>
      <c r="H53" s="14">
        <v>396</v>
      </c>
      <c r="I53" s="14" t="s">
        <v>98</v>
      </c>
      <c r="J53" s="14" t="s">
        <v>205</v>
      </c>
    </row>
    <row r="54" customHeight="1" spans="1:10">
      <c r="A54" s="9">
        <v>7</v>
      </c>
      <c r="B54" s="9" t="s">
        <v>208</v>
      </c>
      <c r="C54" s="10" t="s">
        <v>209</v>
      </c>
      <c r="D54" s="11" t="s">
        <v>147</v>
      </c>
      <c r="E54" s="11">
        <v>1</v>
      </c>
      <c r="F54" s="14">
        <v>11530</v>
      </c>
      <c r="G54" s="13">
        <f t="shared" si="2"/>
        <v>11530</v>
      </c>
      <c r="H54" s="14">
        <v>10600</v>
      </c>
      <c r="I54" s="14" t="s">
        <v>210</v>
      </c>
      <c r="J54" s="14" t="s">
        <v>211</v>
      </c>
    </row>
    <row r="55" customHeight="1" spans="1:10">
      <c r="A55" s="9">
        <v>8</v>
      </c>
      <c r="B55" s="9" t="s">
        <v>212</v>
      </c>
      <c r="C55" s="10" t="s">
        <v>213</v>
      </c>
      <c r="D55" s="11" t="s">
        <v>214</v>
      </c>
      <c r="E55" s="11">
        <v>4</v>
      </c>
      <c r="F55" s="14">
        <v>12150</v>
      </c>
      <c r="G55" s="13">
        <f t="shared" si="2"/>
        <v>48600</v>
      </c>
      <c r="H55" s="14">
        <v>9500</v>
      </c>
      <c r="I55" s="14" t="s">
        <v>191</v>
      </c>
      <c r="J55" s="14" t="s">
        <v>215</v>
      </c>
    </row>
    <row r="56" customHeight="1" spans="1:10">
      <c r="A56" s="9">
        <v>9</v>
      </c>
      <c r="B56" s="9" t="s">
        <v>212</v>
      </c>
      <c r="C56" s="10" t="s">
        <v>216</v>
      </c>
      <c r="D56" s="11" t="s">
        <v>214</v>
      </c>
      <c r="E56" s="11">
        <v>1</v>
      </c>
      <c r="F56" s="14">
        <v>3850</v>
      </c>
      <c r="G56" s="13">
        <f t="shared" si="2"/>
        <v>3850</v>
      </c>
      <c r="H56" s="14">
        <v>2736</v>
      </c>
      <c r="I56" s="14" t="s">
        <v>191</v>
      </c>
      <c r="J56" s="14" t="s">
        <v>217</v>
      </c>
    </row>
    <row r="57" customHeight="1" spans="1:10">
      <c r="A57" s="9">
        <v>10</v>
      </c>
      <c r="B57" s="9" t="s">
        <v>218</v>
      </c>
      <c r="C57" s="10" t="s">
        <v>219</v>
      </c>
      <c r="D57" s="11" t="s">
        <v>214</v>
      </c>
      <c r="E57" s="11">
        <v>1</v>
      </c>
      <c r="F57" s="14">
        <v>22585</v>
      </c>
      <c r="G57" s="13">
        <f t="shared" si="2"/>
        <v>22585</v>
      </c>
      <c r="H57" s="14">
        <v>20431.6</v>
      </c>
      <c r="I57" s="14" t="s">
        <v>191</v>
      </c>
      <c r="J57" s="14" t="s">
        <v>220</v>
      </c>
    </row>
    <row r="58" customHeight="1" spans="1:10">
      <c r="A58" s="9">
        <v>11</v>
      </c>
      <c r="B58" s="9" t="s">
        <v>221</v>
      </c>
      <c r="C58" s="10" t="s">
        <v>222</v>
      </c>
      <c r="D58" s="11" t="s">
        <v>214</v>
      </c>
      <c r="E58" s="11">
        <v>9</v>
      </c>
      <c r="F58" s="14">
        <v>3950</v>
      </c>
      <c r="G58" s="13">
        <f t="shared" si="2"/>
        <v>35550</v>
      </c>
      <c r="H58" s="14">
        <v>3793.2</v>
      </c>
      <c r="I58" s="14" t="s">
        <v>223</v>
      </c>
      <c r="J58" s="14" t="s">
        <v>224</v>
      </c>
    </row>
    <row r="59" customHeight="1" spans="1:10">
      <c r="A59" s="9">
        <v>12</v>
      </c>
      <c r="B59" s="9" t="s">
        <v>225</v>
      </c>
      <c r="C59" s="10" t="s">
        <v>226</v>
      </c>
      <c r="D59" s="11" t="s">
        <v>168</v>
      </c>
      <c r="E59" s="11">
        <v>702.01</v>
      </c>
      <c r="F59" s="15">
        <v>3.44</v>
      </c>
      <c r="G59" s="13">
        <f t="shared" si="2"/>
        <v>2414.9144</v>
      </c>
      <c r="H59" s="14">
        <v>1.44</v>
      </c>
      <c r="I59" s="14" t="s">
        <v>227</v>
      </c>
      <c r="J59" s="14" t="s">
        <v>225</v>
      </c>
    </row>
    <row r="60" customHeight="1" spans="1:10">
      <c r="A60" s="9">
        <v>13</v>
      </c>
      <c r="B60" s="9" t="s">
        <v>174</v>
      </c>
      <c r="C60" s="10" t="s">
        <v>175</v>
      </c>
      <c r="D60" s="11" t="s">
        <v>168</v>
      </c>
      <c r="E60" s="11">
        <f>2497.7+1296.52</f>
        <v>3794.22</v>
      </c>
      <c r="F60" s="15">
        <v>3.8</v>
      </c>
      <c r="G60" s="13">
        <f t="shared" si="2"/>
        <v>14418.036</v>
      </c>
      <c r="H60" s="14">
        <v>1.8</v>
      </c>
      <c r="I60" s="14" t="s">
        <v>176</v>
      </c>
      <c r="J60" s="14" t="s">
        <v>174</v>
      </c>
    </row>
    <row r="61" customHeight="1" spans="1:10">
      <c r="A61" s="9">
        <v>14</v>
      </c>
      <c r="B61" s="9" t="s">
        <v>228</v>
      </c>
      <c r="C61" s="10" t="s">
        <v>229</v>
      </c>
      <c r="D61" s="11" t="s">
        <v>168</v>
      </c>
      <c r="E61" s="11">
        <v>2579.21</v>
      </c>
      <c r="F61" s="15">
        <v>4.23</v>
      </c>
      <c r="G61" s="13">
        <f t="shared" si="2"/>
        <v>10910.0583</v>
      </c>
      <c r="H61" s="14">
        <v>2.23</v>
      </c>
      <c r="I61" s="14" t="s">
        <v>176</v>
      </c>
      <c r="J61" s="14" t="s">
        <v>228</v>
      </c>
    </row>
    <row r="62" customHeight="1" spans="1:10">
      <c r="A62" s="9">
        <v>15</v>
      </c>
      <c r="B62" s="9" t="s">
        <v>177</v>
      </c>
      <c r="C62" s="10" t="s">
        <v>178</v>
      </c>
      <c r="D62" s="11" t="s">
        <v>168</v>
      </c>
      <c r="E62" s="11">
        <v>20</v>
      </c>
      <c r="F62" s="15">
        <v>4.64</v>
      </c>
      <c r="G62" s="13">
        <f t="shared" si="2"/>
        <v>92.8</v>
      </c>
      <c r="H62" s="14">
        <v>2.64</v>
      </c>
      <c r="I62" s="14" t="s">
        <v>176</v>
      </c>
      <c r="J62" s="14" t="s">
        <v>177</v>
      </c>
    </row>
    <row r="63" customHeight="1" spans="1:10">
      <c r="A63" s="9">
        <v>16</v>
      </c>
      <c r="B63" s="9" t="s">
        <v>230</v>
      </c>
      <c r="C63" s="10" t="s">
        <v>231</v>
      </c>
      <c r="D63" s="11" t="s">
        <v>147</v>
      </c>
      <c r="E63" s="11">
        <v>1</v>
      </c>
      <c r="F63" s="14">
        <v>9500</v>
      </c>
      <c r="G63" s="13">
        <f t="shared" si="2"/>
        <v>9500</v>
      </c>
      <c r="H63" s="14"/>
      <c r="I63" s="14" t="s">
        <v>191</v>
      </c>
      <c r="J63" s="14" t="s">
        <v>232</v>
      </c>
    </row>
    <row r="64" customHeight="1" spans="1:10">
      <c r="A64" s="4" t="s">
        <v>124</v>
      </c>
      <c r="B64" s="4"/>
      <c r="C64" s="4"/>
      <c r="D64" s="5"/>
      <c r="E64" s="5"/>
      <c r="F64" s="4"/>
      <c r="G64" s="13">
        <f>SUM(G48:G63)</f>
        <v>272896.8087</v>
      </c>
      <c r="H64" s="4"/>
      <c r="I64" s="17"/>
      <c r="J64" s="17"/>
    </row>
    <row r="65" customHeight="1" spans="1:10">
      <c r="A65" s="4" t="s">
        <v>233</v>
      </c>
      <c r="B65" s="7" t="s">
        <v>38</v>
      </c>
      <c r="C65" s="8"/>
      <c r="D65" s="5"/>
      <c r="E65" s="5"/>
      <c r="F65" s="4"/>
      <c r="G65" s="6"/>
      <c r="H65" s="4"/>
      <c r="I65" s="4"/>
      <c r="J65" s="4"/>
    </row>
    <row r="66" customHeight="1" spans="1:10">
      <c r="A66" s="9">
        <v>1</v>
      </c>
      <c r="B66" s="9" t="s">
        <v>234</v>
      </c>
      <c r="C66" s="10" t="s">
        <v>235</v>
      </c>
      <c r="D66" s="11" t="s">
        <v>80</v>
      </c>
      <c r="E66" s="11">
        <f>30+43</f>
        <v>73</v>
      </c>
      <c r="F66" s="14">
        <v>20</v>
      </c>
      <c r="G66" s="13">
        <f>F66*E66</f>
        <v>1460</v>
      </c>
      <c r="H66" s="14">
        <v>16.8</v>
      </c>
      <c r="I66" s="14" t="s">
        <v>236</v>
      </c>
      <c r="J66" s="14" t="s">
        <v>237</v>
      </c>
    </row>
    <row r="67" customHeight="1" spans="1:10">
      <c r="A67" s="9">
        <v>2</v>
      </c>
      <c r="B67" s="9" t="s">
        <v>238</v>
      </c>
      <c r="C67" s="10" t="s">
        <v>239</v>
      </c>
      <c r="D67" s="11" t="s">
        <v>80</v>
      </c>
      <c r="E67" s="11">
        <v>4</v>
      </c>
      <c r="F67" s="14">
        <v>1078</v>
      </c>
      <c r="G67" s="13">
        <f>F67*E67</f>
        <v>4312</v>
      </c>
      <c r="H67" s="14">
        <v>924</v>
      </c>
      <c r="I67" s="14" t="s">
        <v>236</v>
      </c>
      <c r="J67" s="14" t="s">
        <v>240</v>
      </c>
    </row>
    <row r="68" customHeight="1" spans="1:10">
      <c r="A68" s="9">
        <v>3</v>
      </c>
      <c r="B68" s="9" t="s">
        <v>241</v>
      </c>
      <c r="C68" s="10" t="s">
        <v>242</v>
      </c>
      <c r="D68" s="11" t="s">
        <v>147</v>
      </c>
      <c r="E68" s="11">
        <v>1</v>
      </c>
      <c r="F68" s="14">
        <v>300</v>
      </c>
      <c r="G68" s="13">
        <f>F68*E68</f>
        <v>300</v>
      </c>
      <c r="H68" s="14"/>
      <c r="I68" s="14" t="s">
        <v>236</v>
      </c>
      <c r="J68" s="14" t="s">
        <v>204</v>
      </c>
    </row>
    <row r="69" customHeight="1" spans="1:10">
      <c r="A69" s="4" t="s">
        <v>124</v>
      </c>
      <c r="B69" s="4"/>
      <c r="C69" s="4"/>
      <c r="D69" s="5"/>
      <c r="E69" s="5"/>
      <c r="F69" s="4"/>
      <c r="G69" s="13">
        <f>SUM(G66:G68)</f>
        <v>6072</v>
      </c>
      <c r="H69" s="4"/>
      <c r="I69" s="17"/>
      <c r="J69" s="17"/>
    </row>
    <row r="70" customHeight="1" spans="1:10">
      <c r="A70" s="4" t="s">
        <v>243</v>
      </c>
      <c r="B70" s="7" t="s">
        <v>39</v>
      </c>
      <c r="C70" s="8"/>
      <c r="D70" s="5"/>
      <c r="E70" s="5"/>
      <c r="F70" s="4"/>
      <c r="G70" s="6"/>
      <c r="H70" s="4"/>
      <c r="I70" s="4"/>
      <c r="J70" s="4"/>
    </row>
    <row r="71" customHeight="1" spans="1:10">
      <c r="A71" s="9">
        <v>1</v>
      </c>
      <c r="B71" s="9" t="s">
        <v>244</v>
      </c>
      <c r="C71" s="10" t="s">
        <v>245</v>
      </c>
      <c r="D71" s="11" t="s">
        <v>168</v>
      </c>
      <c r="E71" s="19">
        <f>788.24-313</f>
        <v>475.24</v>
      </c>
      <c r="F71" s="14">
        <v>5</v>
      </c>
      <c r="G71" s="13">
        <f>F71*E71</f>
        <v>2376.2</v>
      </c>
      <c r="H71" s="14">
        <v>1.92</v>
      </c>
      <c r="I71" s="14" t="s">
        <v>246</v>
      </c>
      <c r="J71" s="14" t="s">
        <v>247</v>
      </c>
    </row>
    <row r="72" customHeight="1" spans="1:10">
      <c r="A72" s="9">
        <v>2</v>
      </c>
      <c r="B72" s="9" t="s">
        <v>248</v>
      </c>
      <c r="C72" s="10" t="s">
        <v>249</v>
      </c>
      <c r="D72" s="11" t="s">
        <v>80</v>
      </c>
      <c r="E72" s="19">
        <f>9-3</f>
        <v>6</v>
      </c>
      <c r="F72" s="14">
        <v>55</v>
      </c>
      <c r="G72" s="13">
        <f t="shared" ref="G72:G83" si="3">F72*E72</f>
        <v>330</v>
      </c>
      <c r="H72" s="14">
        <v>42</v>
      </c>
      <c r="I72" s="14" t="s">
        <v>246</v>
      </c>
      <c r="J72" s="14" t="s">
        <v>250</v>
      </c>
    </row>
    <row r="73" customHeight="1" spans="1:10">
      <c r="A73" s="9">
        <v>3</v>
      </c>
      <c r="B73" s="9" t="s">
        <v>251</v>
      </c>
      <c r="C73" s="10" t="s">
        <v>252</v>
      </c>
      <c r="D73" s="11" t="s">
        <v>147</v>
      </c>
      <c r="E73" s="19">
        <f>3-1</f>
        <v>2</v>
      </c>
      <c r="F73" s="14">
        <v>1910</v>
      </c>
      <c r="G73" s="13">
        <f t="shared" si="3"/>
        <v>3820</v>
      </c>
      <c r="H73" s="14">
        <v>1620</v>
      </c>
      <c r="I73" s="14" t="s">
        <v>246</v>
      </c>
      <c r="J73" s="14" t="s">
        <v>253</v>
      </c>
    </row>
    <row r="74" customHeight="1" spans="1:10">
      <c r="A74" s="9">
        <v>4</v>
      </c>
      <c r="B74" s="9" t="s">
        <v>254</v>
      </c>
      <c r="C74" s="10" t="s">
        <v>255</v>
      </c>
      <c r="D74" s="11" t="s">
        <v>147</v>
      </c>
      <c r="E74" s="11">
        <v>3</v>
      </c>
      <c r="F74" s="14">
        <v>1910</v>
      </c>
      <c r="G74" s="13">
        <f t="shared" si="3"/>
        <v>5730</v>
      </c>
      <c r="H74" s="14">
        <v>1620</v>
      </c>
      <c r="I74" s="14" t="s">
        <v>246</v>
      </c>
      <c r="J74" s="14" t="s">
        <v>253</v>
      </c>
    </row>
    <row r="75" customHeight="1" spans="1:10">
      <c r="A75" s="9">
        <v>5</v>
      </c>
      <c r="B75" s="9" t="s">
        <v>256</v>
      </c>
      <c r="C75" s="10" t="s">
        <v>257</v>
      </c>
      <c r="D75" s="11" t="s">
        <v>147</v>
      </c>
      <c r="E75" s="11">
        <v>1</v>
      </c>
      <c r="F75" s="14">
        <v>770</v>
      </c>
      <c r="G75" s="13">
        <f t="shared" si="3"/>
        <v>770</v>
      </c>
      <c r="H75" s="14">
        <v>660</v>
      </c>
      <c r="I75" s="14" t="s">
        <v>246</v>
      </c>
      <c r="J75" s="14" t="s">
        <v>258</v>
      </c>
    </row>
    <row r="76" customHeight="1" spans="1:10">
      <c r="A76" s="9">
        <v>6</v>
      </c>
      <c r="B76" s="9" t="s">
        <v>259</v>
      </c>
      <c r="C76" s="10" t="s">
        <v>260</v>
      </c>
      <c r="D76" s="11" t="s">
        <v>147</v>
      </c>
      <c r="E76" s="11">
        <v>1</v>
      </c>
      <c r="F76" s="14">
        <v>868</v>
      </c>
      <c r="G76" s="13">
        <f t="shared" si="3"/>
        <v>868</v>
      </c>
      <c r="H76" s="14">
        <v>744</v>
      </c>
      <c r="I76" s="14" t="s">
        <v>246</v>
      </c>
      <c r="J76" s="14" t="s">
        <v>261</v>
      </c>
    </row>
    <row r="77" customHeight="1" spans="1:10">
      <c r="A77" s="9">
        <v>7</v>
      </c>
      <c r="B77" s="9" t="s">
        <v>177</v>
      </c>
      <c r="C77" s="10" t="s">
        <v>178</v>
      </c>
      <c r="D77" s="11" t="s">
        <v>168</v>
      </c>
      <c r="E77" s="11">
        <v>734.49</v>
      </c>
      <c r="F77" s="15">
        <v>4.64</v>
      </c>
      <c r="G77" s="13">
        <f t="shared" si="3"/>
        <v>3408.0336</v>
      </c>
      <c r="H77" s="14">
        <v>2.64</v>
      </c>
      <c r="I77" s="14" t="s">
        <v>176</v>
      </c>
      <c r="J77" s="14" t="s">
        <v>177</v>
      </c>
    </row>
    <row r="78" customHeight="1" spans="1:10">
      <c r="A78" s="9">
        <v>8</v>
      </c>
      <c r="B78" s="9" t="s">
        <v>262</v>
      </c>
      <c r="C78" s="10" t="s">
        <v>263</v>
      </c>
      <c r="D78" s="11" t="s">
        <v>168</v>
      </c>
      <c r="E78" s="11">
        <v>41.59</v>
      </c>
      <c r="F78" s="15">
        <v>4.28</v>
      </c>
      <c r="G78" s="13">
        <f t="shared" si="3"/>
        <v>178.0052</v>
      </c>
      <c r="H78" s="14">
        <v>2.28</v>
      </c>
      <c r="I78" s="14" t="s">
        <v>227</v>
      </c>
      <c r="J78" s="14" t="s">
        <v>262</v>
      </c>
    </row>
    <row r="79" customHeight="1" spans="1:10">
      <c r="A79" s="9">
        <v>9</v>
      </c>
      <c r="B79" s="9" t="s">
        <v>225</v>
      </c>
      <c r="C79" s="10" t="s">
        <v>226</v>
      </c>
      <c r="D79" s="11" t="s">
        <v>168</v>
      </c>
      <c r="E79" s="11">
        <v>41.59</v>
      </c>
      <c r="F79" s="15">
        <v>3.44</v>
      </c>
      <c r="G79" s="13">
        <f t="shared" si="3"/>
        <v>143.0696</v>
      </c>
      <c r="H79" s="14">
        <v>1.44</v>
      </c>
      <c r="I79" s="14" t="s">
        <v>227</v>
      </c>
      <c r="J79" s="14" t="s">
        <v>225</v>
      </c>
    </row>
    <row r="80" customHeight="1" spans="1:10">
      <c r="A80" s="9">
        <v>10</v>
      </c>
      <c r="B80" s="9" t="s">
        <v>228</v>
      </c>
      <c r="C80" s="10" t="s">
        <v>229</v>
      </c>
      <c r="D80" s="11" t="s">
        <v>168</v>
      </c>
      <c r="E80" s="11">
        <v>226.82</v>
      </c>
      <c r="F80" s="15">
        <v>4.23</v>
      </c>
      <c r="G80" s="13">
        <f t="shared" si="3"/>
        <v>959.4486</v>
      </c>
      <c r="H80" s="14">
        <v>2.23</v>
      </c>
      <c r="I80" s="14" t="s">
        <v>176</v>
      </c>
      <c r="J80" s="14" t="s">
        <v>228</v>
      </c>
    </row>
    <row r="81" customHeight="1" spans="1:10">
      <c r="A81" s="9">
        <v>11</v>
      </c>
      <c r="B81" s="9" t="s">
        <v>264</v>
      </c>
      <c r="C81" s="10" t="s">
        <v>265</v>
      </c>
      <c r="D81" s="11" t="s">
        <v>168</v>
      </c>
      <c r="E81" s="11">
        <v>226.82</v>
      </c>
      <c r="F81" s="15">
        <v>15</v>
      </c>
      <c r="G81" s="13">
        <f t="shared" si="3"/>
        <v>3402.3</v>
      </c>
      <c r="H81" s="14">
        <v>10.8</v>
      </c>
      <c r="I81" s="14" t="s">
        <v>98</v>
      </c>
      <c r="J81" s="14" t="s">
        <v>264</v>
      </c>
    </row>
    <row r="82" customHeight="1" spans="1:10">
      <c r="A82" s="9">
        <v>12</v>
      </c>
      <c r="B82" s="9" t="s">
        <v>179</v>
      </c>
      <c r="C82" s="10" t="s">
        <v>180</v>
      </c>
      <c r="D82" s="11" t="s">
        <v>168</v>
      </c>
      <c r="E82" s="11">
        <v>33.66</v>
      </c>
      <c r="F82" s="15">
        <v>5</v>
      </c>
      <c r="G82" s="13">
        <f t="shared" si="3"/>
        <v>168.3</v>
      </c>
      <c r="H82" s="14">
        <v>3</v>
      </c>
      <c r="I82" s="14" t="s">
        <v>176</v>
      </c>
      <c r="J82" s="14" t="s">
        <v>179</v>
      </c>
    </row>
    <row r="83" customHeight="1" spans="1:10">
      <c r="A83" s="9">
        <v>13</v>
      </c>
      <c r="B83" s="9" t="s">
        <v>266</v>
      </c>
      <c r="C83" s="10" t="s">
        <v>267</v>
      </c>
      <c r="D83" s="11" t="s">
        <v>147</v>
      </c>
      <c r="E83" s="11">
        <v>1</v>
      </c>
      <c r="F83" s="14">
        <v>2450</v>
      </c>
      <c r="G83" s="13">
        <f t="shared" si="3"/>
        <v>2450</v>
      </c>
      <c r="H83" s="14"/>
      <c r="I83" s="14" t="s">
        <v>246</v>
      </c>
      <c r="J83" s="14" t="s">
        <v>204</v>
      </c>
    </row>
    <row r="84" customHeight="1" spans="1:10">
      <c r="A84" s="4" t="s">
        <v>124</v>
      </c>
      <c r="B84" s="4"/>
      <c r="C84" s="4"/>
      <c r="D84" s="5"/>
      <c r="E84" s="5"/>
      <c r="F84" s="4"/>
      <c r="G84" s="13">
        <f>SUM(G71:G83)</f>
        <v>24603.357</v>
      </c>
      <c r="H84" s="4"/>
      <c r="I84" s="17"/>
      <c r="J84" s="17"/>
    </row>
    <row r="85" ht="25" customHeight="1" spans="1:10">
      <c r="A85" s="4" t="s">
        <v>268</v>
      </c>
      <c r="B85" s="7" t="s">
        <v>40</v>
      </c>
      <c r="C85" s="8"/>
      <c r="D85" s="5"/>
      <c r="E85" s="5"/>
      <c r="F85" s="4"/>
      <c r="G85" s="6"/>
      <c r="H85" s="4"/>
      <c r="I85" s="4"/>
      <c r="J85" s="4"/>
    </row>
    <row r="86" customHeight="1" spans="1:10">
      <c r="A86" s="9">
        <v>1</v>
      </c>
      <c r="B86" s="9" t="s">
        <v>269</v>
      </c>
      <c r="C86" s="10" t="s">
        <v>270</v>
      </c>
      <c r="D86" s="11" t="s">
        <v>168</v>
      </c>
      <c r="E86" s="19">
        <v>0</v>
      </c>
      <c r="F86" s="14">
        <v>10</v>
      </c>
      <c r="G86" s="13">
        <f>F86*E86</f>
        <v>0</v>
      </c>
      <c r="H86" s="14">
        <v>6.948</v>
      </c>
      <c r="I86" s="14" t="s">
        <v>176</v>
      </c>
      <c r="J86" s="14" t="s">
        <v>269</v>
      </c>
    </row>
    <row r="87" customHeight="1" spans="1:10">
      <c r="A87" s="4" t="s">
        <v>124</v>
      </c>
      <c r="B87" s="4"/>
      <c r="C87" s="4"/>
      <c r="D87" s="5"/>
      <c r="E87" s="5"/>
      <c r="F87" s="4"/>
      <c r="G87" s="13">
        <f>G86</f>
        <v>0</v>
      </c>
      <c r="H87" s="4"/>
      <c r="I87" s="17"/>
      <c r="J87" s="17"/>
    </row>
    <row r="88" customHeight="1" spans="1:10">
      <c r="A88" s="4" t="s">
        <v>271</v>
      </c>
      <c r="B88" s="7" t="s">
        <v>41</v>
      </c>
      <c r="C88" s="8"/>
      <c r="D88" s="5"/>
      <c r="E88" s="5"/>
      <c r="F88" s="4"/>
      <c r="G88" s="6"/>
      <c r="H88" s="4"/>
      <c r="I88" s="4"/>
      <c r="J88" s="4"/>
    </row>
    <row r="89" customHeight="1" spans="1:10">
      <c r="A89" s="9">
        <v>1</v>
      </c>
      <c r="B89" s="9" t="s">
        <v>272</v>
      </c>
      <c r="C89" s="10" t="s">
        <v>273</v>
      </c>
      <c r="D89" s="11" t="s">
        <v>80</v>
      </c>
      <c r="E89" s="19">
        <v>3</v>
      </c>
      <c r="F89" s="14">
        <v>4950</v>
      </c>
      <c r="G89" s="13">
        <f>F89*E89</f>
        <v>14850</v>
      </c>
      <c r="H89" s="14">
        <v>4200</v>
      </c>
      <c r="I89" s="14" t="s">
        <v>128</v>
      </c>
      <c r="J89" s="14" t="s">
        <v>274</v>
      </c>
    </row>
    <row r="90" customHeight="1" spans="1:10">
      <c r="A90" s="9">
        <v>2</v>
      </c>
      <c r="B90" s="9" t="s">
        <v>275</v>
      </c>
      <c r="C90" s="10" t="s">
        <v>276</v>
      </c>
      <c r="D90" s="11" t="s">
        <v>80</v>
      </c>
      <c r="E90" s="19">
        <v>3</v>
      </c>
      <c r="F90" s="14">
        <v>7190</v>
      </c>
      <c r="G90" s="13">
        <f t="shared" ref="G90:G102" si="4">F90*E90</f>
        <v>21570</v>
      </c>
      <c r="H90" s="14">
        <v>6120</v>
      </c>
      <c r="I90" s="14" t="s">
        <v>128</v>
      </c>
      <c r="J90" s="14" t="s">
        <v>277</v>
      </c>
    </row>
    <row r="91" customHeight="1" spans="1:10">
      <c r="A91" s="9">
        <v>3</v>
      </c>
      <c r="B91" s="9" t="s">
        <v>278</v>
      </c>
      <c r="C91" s="10" t="s">
        <v>279</v>
      </c>
      <c r="D91" s="11" t="s">
        <v>80</v>
      </c>
      <c r="E91" s="19">
        <v>3</v>
      </c>
      <c r="F91" s="14">
        <v>30</v>
      </c>
      <c r="G91" s="13">
        <f t="shared" si="4"/>
        <v>90</v>
      </c>
      <c r="H91" s="14">
        <v>24</v>
      </c>
      <c r="I91" s="14" t="s">
        <v>128</v>
      </c>
      <c r="J91" s="14" t="s">
        <v>280</v>
      </c>
    </row>
    <row r="92" customHeight="1" spans="1:10">
      <c r="A92" s="9">
        <v>4</v>
      </c>
      <c r="B92" s="9" t="s">
        <v>281</v>
      </c>
      <c r="C92" s="10" t="s">
        <v>282</v>
      </c>
      <c r="D92" s="11" t="s">
        <v>80</v>
      </c>
      <c r="E92" s="19">
        <v>3</v>
      </c>
      <c r="F92" s="14">
        <v>70</v>
      </c>
      <c r="G92" s="13">
        <f t="shared" si="4"/>
        <v>210</v>
      </c>
      <c r="H92" s="14">
        <v>60</v>
      </c>
      <c r="I92" s="14" t="s">
        <v>128</v>
      </c>
      <c r="J92" s="14" t="s">
        <v>283</v>
      </c>
    </row>
    <row r="93" customHeight="1" spans="1:10">
      <c r="A93" s="9">
        <v>5</v>
      </c>
      <c r="B93" s="9" t="s">
        <v>284</v>
      </c>
      <c r="C93" s="10" t="s">
        <v>285</v>
      </c>
      <c r="D93" s="11" t="s">
        <v>147</v>
      </c>
      <c r="E93" s="11">
        <v>1</v>
      </c>
      <c r="F93" s="14">
        <v>6800</v>
      </c>
      <c r="G93" s="13">
        <f t="shared" si="4"/>
        <v>6800</v>
      </c>
      <c r="H93" s="14">
        <v>6168</v>
      </c>
      <c r="I93" s="14" t="s">
        <v>102</v>
      </c>
      <c r="J93" s="14" t="s">
        <v>102</v>
      </c>
    </row>
    <row r="94" customHeight="1" spans="1:10">
      <c r="A94" s="9">
        <v>6</v>
      </c>
      <c r="B94" s="9" t="s">
        <v>262</v>
      </c>
      <c r="C94" s="10" t="s">
        <v>263</v>
      </c>
      <c r="D94" s="11" t="s">
        <v>168</v>
      </c>
      <c r="E94" s="11">
        <v>30</v>
      </c>
      <c r="F94" s="15">
        <v>4.28</v>
      </c>
      <c r="G94" s="13">
        <f t="shared" si="4"/>
        <v>128.4</v>
      </c>
      <c r="H94" s="14">
        <v>2.28</v>
      </c>
      <c r="I94" s="14" t="s">
        <v>227</v>
      </c>
      <c r="J94" s="14" t="s">
        <v>286</v>
      </c>
    </row>
    <row r="95" customHeight="1" spans="1:10">
      <c r="A95" s="9">
        <v>7</v>
      </c>
      <c r="B95" s="9" t="s">
        <v>225</v>
      </c>
      <c r="C95" s="10" t="s">
        <v>226</v>
      </c>
      <c r="D95" s="11" t="s">
        <v>168</v>
      </c>
      <c r="E95" s="11">
        <v>60</v>
      </c>
      <c r="F95" s="15">
        <v>3.44</v>
      </c>
      <c r="G95" s="13">
        <f t="shared" si="4"/>
        <v>206.4</v>
      </c>
      <c r="H95" s="14">
        <v>1.44</v>
      </c>
      <c r="I95" s="14" t="s">
        <v>227</v>
      </c>
      <c r="J95" s="14" t="s">
        <v>287</v>
      </c>
    </row>
    <row r="96" customHeight="1" spans="1:10">
      <c r="A96" s="9">
        <v>8</v>
      </c>
      <c r="B96" s="9" t="s">
        <v>288</v>
      </c>
      <c r="C96" s="10" t="s">
        <v>289</v>
      </c>
      <c r="D96" s="11" t="s">
        <v>168</v>
      </c>
      <c r="E96" s="11">
        <v>40</v>
      </c>
      <c r="F96" s="15">
        <v>6.65</v>
      </c>
      <c r="G96" s="13">
        <f t="shared" si="4"/>
        <v>266</v>
      </c>
      <c r="H96" s="14">
        <v>4.65</v>
      </c>
      <c r="I96" s="14" t="s">
        <v>176</v>
      </c>
      <c r="J96" s="14" t="s">
        <v>288</v>
      </c>
    </row>
    <row r="97" customHeight="1" spans="1:10">
      <c r="A97" s="9">
        <v>9</v>
      </c>
      <c r="B97" s="9" t="s">
        <v>290</v>
      </c>
      <c r="C97" s="10" t="s">
        <v>291</v>
      </c>
      <c r="D97" s="11" t="s">
        <v>168</v>
      </c>
      <c r="E97" s="11">
        <v>20</v>
      </c>
      <c r="F97" s="15">
        <v>9.5</v>
      </c>
      <c r="G97" s="13">
        <f t="shared" si="4"/>
        <v>190</v>
      </c>
      <c r="H97" s="14">
        <v>7.48</v>
      </c>
      <c r="I97" s="14" t="s">
        <v>176</v>
      </c>
      <c r="J97" s="14" t="s">
        <v>290</v>
      </c>
    </row>
    <row r="98" customHeight="1" spans="1:10">
      <c r="A98" s="9">
        <v>10</v>
      </c>
      <c r="B98" s="9" t="s">
        <v>292</v>
      </c>
      <c r="C98" s="10" t="s">
        <v>293</v>
      </c>
      <c r="D98" s="11" t="s">
        <v>168</v>
      </c>
      <c r="E98" s="11">
        <v>20</v>
      </c>
      <c r="F98" s="15">
        <v>9.41</v>
      </c>
      <c r="G98" s="13">
        <f t="shared" si="4"/>
        <v>188.2</v>
      </c>
      <c r="H98" s="14">
        <v>7.41</v>
      </c>
      <c r="I98" s="14" t="s">
        <v>176</v>
      </c>
      <c r="J98" s="14" t="s">
        <v>292</v>
      </c>
    </row>
    <row r="99" customHeight="1" spans="1:10">
      <c r="A99" s="9">
        <v>11</v>
      </c>
      <c r="B99" s="9" t="s">
        <v>177</v>
      </c>
      <c r="C99" s="10" t="s">
        <v>178</v>
      </c>
      <c r="D99" s="11" t="s">
        <v>168</v>
      </c>
      <c r="E99" s="11">
        <v>20</v>
      </c>
      <c r="F99" s="15">
        <v>4.64</v>
      </c>
      <c r="G99" s="13">
        <f t="shared" si="4"/>
        <v>92.8</v>
      </c>
      <c r="H99" s="14">
        <v>2.64</v>
      </c>
      <c r="I99" s="14" t="s">
        <v>176</v>
      </c>
      <c r="J99" s="14" t="s">
        <v>177</v>
      </c>
    </row>
    <row r="100" customHeight="1" spans="1:10">
      <c r="A100" s="9">
        <v>12</v>
      </c>
      <c r="B100" s="9" t="s">
        <v>264</v>
      </c>
      <c r="C100" s="10" t="s">
        <v>265</v>
      </c>
      <c r="D100" s="11" t="s">
        <v>168</v>
      </c>
      <c r="E100" s="11">
        <v>20</v>
      </c>
      <c r="F100" s="15">
        <v>15</v>
      </c>
      <c r="G100" s="13">
        <f t="shared" si="4"/>
        <v>300</v>
      </c>
      <c r="H100" s="14">
        <v>10.8</v>
      </c>
      <c r="I100" s="14" t="s">
        <v>98</v>
      </c>
      <c r="J100" s="14" t="s">
        <v>264</v>
      </c>
    </row>
    <row r="101" customHeight="1" spans="1:10">
      <c r="A101" s="9">
        <v>13</v>
      </c>
      <c r="B101" s="9" t="s">
        <v>228</v>
      </c>
      <c r="C101" s="10" t="s">
        <v>229</v>
      </c>
      <c r="D101" s="11" t="s">
        <v>168</v>
      </c>
      <c r="E101" s="11">
        <v>40</v>
      </c>
      <c r="F101" s="15">
        <v>4.23</v>
      </c>
      <c r="G101" s="13">
        <f t="shared" si="4"/>
        <v>169.2</v>
      </c>
      <c r="H101" s="14">
        <v>2.23</v>
      </c>
      <c r="I101" s="14" t="s">
        <v>176</v>
      </c>
      <c r="J101" s="14" t="s">
        <v>174</v>
      </c>
    </row>
    <row r="102" customHeight="1" spans="1:10">
      <c r="A102" s="9">
        <v>14</v>
      </c>
      <c r="B102" s="9" t="s">
        <v>294</v>
      </c>
      <c r="C102" s="10" t="s">
        <v>295</v>
      </c>
      <c r="D102" s="11" t="s">
        <v>147</v>
      </c>
      <c r="E102" s="11">
        <v>1</v>
      </c>
      <c r="F102" s="14">
        <v>500</v>
      </c>
      <c r="G102" s="13">
        <f t="shared" si="4"/>
        <v>500</v>
      </c>
      <c r="H102" s="14"/>
      <c r="I102" s="14" t="s">
        <v>128</v>
      </c>
      <c r="J102" s="14" t="s">
        <v>294</v>
      </c>
    </row>
    <row r="103" customHeight="1" spans="1:10">
      <c r="A103" s="4" t="s">
        <v>124</v>
      </c>
      <c r="B103" s="4"/>
      <c r="C103" s="4"/>
      <c r="D103" s="5"/>
      <c r="E103" s="5"/>
      <c r="F103" s="4"/>
      <c r="G103" s="13">
        <f>SUM(G89:G102)</f>
        <v>45561</v>
      </c>
      <c r="H103" s="4"/>
      <c r="I103" s="17"/>
      <c r="J103" s="17"/>
    </row>
    <row r="104" customHeight="1" spans="1:10">
      <c r="A104" s="4" t="s">
        <v>296</v>
      </c>
      <c r="B104" s="7" t="s">
        <v>42</v>
      </c>
      <c r="C104" s="8"/>
      <c r="D104" s="5"/>
      <c r="E104" s="5"/>
      <c r="F104" s="4"/>
      <c r="G104" s="6"/>
      <c r="H104" s="4"/>
      <c r="I104" s="4"/>
      <c r="J104" s="4"/>
    </row>
    <row r="105" customHeight="1" spans="1:10">
      <c r="A105" s="9">
        <v>1</v>
      </c>
      <c r="B105" s="9" t="s">
        <v>297</v>
      </c>
      <c r="C105" s="10" t="s">
        <v>298</v>
      </c>
      <c r="D105" s="11" t="s">
        <v>147</v>
      </c>
      <c r="E105" s="19">
        <v>0</v>
      </c>
      <c r="F105" s="14">
        <v>29500</v>
      </c>
      <c r="G105" s="13">
        <f>F105*E105</f>
        <v>0</v>
      </c>
      <c r="H105" s="14">
        <v>25200</v>
      </c>
      <c r="I105" s="14" t="s">
        <v>128</v>
      </c>
      <c r="J105" s="14" t="s">
        <v>299</v>
      </c>
    </row>
    <row r="106" customHeight="1" spans="1:10">
      <c r="A106" s="9">
        <v>2</v>
      </c>
      <c r="B106" s="9" t="s">
        <v>157</v>
      </c>
      <c r="C106" s="10" t="s">
        <v>158</v>
      </c>
      <c r="D106" s="11" t="s">
        <v>147</v>
      </c>
      <c r="E106" s="11">
        <v>1</v>
      </c>
      <c r="F106" s="14">
        <v>700</v>
      </c>
      <c r="G106" s="13">
        <f t="shared" ref="G106:G112" si="5">F106*E106</f>
        <v>700</v>
      </c>
      <c r="H106" s="14">
        <v>600</v>
      </c>
      <c r="I106" s="14" t="s">
        <v>128</v>
      </c>
      <c r="J106" s="14" t="s">
        <v>159</v>
      </c>
    </row>
    <row r="107" customHeight="1" spans="1:10">
      <c r="A107" s="9">
        <v>3</v>
      </c>
      <c r="B107" s="9" t="s">
        <v>262</v>
      </c>
      <c r="C107" s="10" t="s">
        <v>263</v>
      </c>
      <c r="D107" s="11" t="s">
        <v>168</v>
      </c>
      <c r="E107" s="11">
        <v>15</v>
      </c>
      <c r="F107" s="15">
        <v>4.28</v>
      </c>
      <c r="G107" s="13">
        <f t="shared" si="5"/>
        <v>64.2</v>
      </c>
      <c r="H107" s="14">
        <v>2.28</v>
      </c>
      <c r="I107" s="14" t="s">
        <v>227</v>
      </c>
      <c r="J107" s="14" t="s">
        <v>262</v>
      </c>
    </row>
    <row r="108" customHeight="1" spans="1:10">
      <c r="A108" s="9">
        <v>4</v>
      </c>
      <c r="B108" s="9" t="s">
        <v>177</v>
      </c>
      <c r="C108" s="10" t="s">
        <v>178</v>
      </c>
      <c r="D108" s="11" t="s">
        <v>168</v>
      </c>
      <c r="E108" s="11">
        <v>495.2</v>
      </c>
      <c r="F108" s="15">
        <v>4.64</v>
      </c>
      <c r="G108" s="13">
        <f t="shared" si="5"/>
        <v>2297.728</v>
      </c>
      <c r="H108" s="14">
        <v>2.64</v>
      </c>
      <c r="I108" s="14" t="s">
        <v>176</v>
      </c>
      <c r="J108" s="14" t="s">
        <v>177</v>
      </c>
    </row>
    <row r="109" customHeight="1" spans="1:10">
      <c r="A109" s="9">
        <v>5</v>
      </c>
      <c r="B109" s="9" t="s">
        <v>174</v>
      </c>
      <c r="C109" s="10" t="s">
        <v>175</v>
      </c>
      <c r="D109" s="11" t="s">
        <v>168</v>
      </c>
      <c r="E109" s="11">
        <v>20</v>
      </c>
      <c r="F109" s="15">
        <v>3.8</v>
      </c>
      <c r="G109" s="13">
        <f t="shared" si="5"/>
        <v>76</v>
      </c>
      <c r="H109" s="14">
        <v>1.8</v>
      </c>
      <c r="I109" s="14" t="s">
        <v>176</v>
      </c>
      <c r="J109" s="14" t="s">
        <v>174</v>
      </c>
    </row>
    <row r="110" customHeight="1" spans="1:10">
      <c r="A110" s="9">
        <v>6</v>
      </c>
      <c r="B110" s="9" t="s">
        <v>264</v>
      </c>
      <c r="C110" s="10" t="s">
        <v>265</v>
      </c>
      <c r="D110" s="11" t="s">
        <v>168</v>
      </c>
      <c r="E110" s="11">
        <v>20</v>
      </c>
      <c r="F110" s="15">
        <v>15</v>
      </c>
      <c r="G110" s="13">
        <f t="shared" si="5"/>
        <v>300</v>
      </c>
      <c r="H110" s="14">
        <v>10.8</v>
      </c>
      <c r="I110" s="14" t="s">
        <v>98</v>
      </c>
      <c r="J110" s="14" t="s">
        <v>264</v>
      </c>
    </row>
    <row r="111" customHeight="1" spans="1:10">
      <c r="A111" s="9">
        <v>7</v>
      </c>
      <c r="B111" s="9" t="s">
        <v>290</v>
      </c>
      <c r="C111" s="10" t="s">
        <v>291</v>
      </c>
      <c r="D111" s="11" t="s">
        <v>168</v>
      </c>
      <c r="E111" s="11">
        <v>20</v>
      </c>
      <c r="F111" s="15">
        <v>9.5</v>
      </c>
      <c r="G111" s="13">
        <f t="shared" si="5"/>
        <v>190</v>
      </c>
      <c r="H111" s="14">
        <v>7.48</v>
      </c>
      <c r="I111" s="14" t="s">
        <v>176</v>
      </c>
      <c r="J111" s="14" t="s">
        <v>290</v>
      </c>
    </row>
    <row r="112" customHeight="1" spans="1:10">
      <c r="A112" s="9">
        <v>8</v>
      </c>
      <c r="B112" s="9" t="s">
        <v>300</v>
      </c>
      <c r="C112" s="10" t="s">
        <v>301</v>
      </c>
      <c r="D112" s="11" t="s">
        <v>147</v>
      </c>
      <c r="E112" s="11">
        <v>1</v>
      </c>
      <c r="F112" s="14">
        <v>500</v>
      </c>
      <c r="G112" s="13">
        <f t="shared" si="5"/>
        <v>500</v>
      </c>
      <c r="H112" s="14"/>
      <c r="I112" s="14" t="s">
        <v>128</v>
      </c>
      <c r="J112" s="14" t="s">
        <v>204</v>
      </c>
    </row>
    <row r="113" customHeight="1" spans="1:10">
      <c r="A113" s="4" t="s">
        <v>124</v>
      </c>
      <c r="B113" s="4"/>
      <c r="C113" s="4"/>
      <c r="D113" s="5"/>
      <c r="E113" s="5"/>
      <c r="F113" s="4"/>
      <c r="G113" s="13">
        <f>SUM(G105:G112)</f>
        <v>4127.928</v>
      </c>
      <c r="H113" s="4"/>
      <c r="I113" s="17"/>
      <c r="J113" s="17"/>
    </row>
    <row r="114" customHeight="1" spans="1:10">
      <c r="A114" s="4" t="s">
        <v>302</v>
      </c>
      <c r="B114" s="7" t="s">
        <v>43</v>
      </c>
      <c r="C114" s="8"/>
      <c r="D114" s="5"/>
      <c r="E114" s="5"/>
      <c r="F114" s="4"/>
      <c r="G114" s="6"/>
      <c r="H114" s="4"/>
      <c r="I114" s="4"/>
      <c r="J114" s="4"/>
    </row>
    <row r="115" customHeight="1" spans="1:10">
      <c r="A115" s="9">
        <v>1</v>
      </c>
      <c r="B115" s="9" t="s">
        <v>303</v>
      </c>
      <c r="C115" s="10" t="s">
        <v>304</v>
      </c>
      <c r="D115" s="11" t="s">
        <v>147</v>
      </c>
      <c r="E115" s="11">
        <v>12</v>
      </c>
      <c r="F115" s="14">
        <v>390</v>
      </c>
      <c r="G115" s="13">
        <f>F115*E115</f>
        <v>4680</v>
      </c>
      <c r="H115" s="14">
        <v>322.8</v>
      </c>
      <c r="I115" s="14" t="s">
        <v>305</v>
      </c>
      <c r="J115" s="14" t="s">
        <v>306</v>
      </c>
    </row>
    <row r="116" customHeight="1" spans="1:10">
      <c r="A116" s="9">
        <v>2</v>
      </c>
      <c r="B116" s="9" t="s">
        <v>307</v>
      </c>
      <c r="C116" s="10" t="s">
        <v>308</v>
      </c>
      <c r="D116" s="11" t="s">
        <v>147</v>
      </c>
      <c r="E116" s="11">
        <v>1</v>
      </c>
      <c r="F116" s="14">
        <v>2695</v>
      </c>
      <c r="G116" s="13">
        <f t="shared" ref="G116:G122" si="6">F116*E116</f>
        <v>2695</v>
      </c>
      <c r="H116" s="14">
        <v>2310</v>
      </c>
      <c r="I116" s="14" t="s">
        <v>305</v>
      </c>
      <c r="J116" s="14" t="s">
        <v>309</v>
      </c>
    </row>
    <row r="117" customHeight="1" spans="1:10">
      <c r="A117" s="9">
        <v>3</v>
      </c>
      <c r="B117" s="9" t="s">
        <v>310</v>
      </c>
      <c r="C117" s="10" t="s">
        <v>311</v>
      </c>
      <c r="D117" s="11" t="s">
        <v>147</v>
      </c>
      <c r="E117" s="11">
        <v>1</v>
      </c>
      <c r="F117" s="14">
        <v>924</v>
      </c>
      <c r="G117" s="13">
        <f t="shared" si="6"/>
        <v>924</v>
      </c>
      <c r="H117" s="14">
        <v>792</v>
      </c>
      <c r="I117" s="14" t="s">
        <v>305</v>
      </c>
      <c r="J117" s="14" t="s">
        <v>312</v>
      </c>
    </row>
    <row r="118" customHeight="1" spans="1:10">
      <c r="A118" s="9">
        <v>4</v>
      </c>
      <c r="B118" s="9" t="s">
        <v>313</v>
      </c>
      <c r="C118" s="10" t="s">
        <v>314</v>
      </c>
      <c r="D118" s="11" t="s">
        <v>147</v>
      </c>
      <c r="E118" s="11">
        <v>1</v>
      </c>
      <c r="F118" s="14">
        <v>345.8</v>
      </c>
      <c r="G118" s="13">
        <f t="shared" si="6"/>
        <v>345.8</v>
      </c>
      <c r="H118" s="14">
        <v>296.4</v>
      </c>
      <c r="I118" s="14" t="s">
        <v>305</v>
      </c>
      <c r="J118" s="14" t="s">
        <v>315</v>
      </c>
    </row>
    <row r="119" customHeight="1" spans="1:10">
      <c r="A119" s="9">
        <v>5</v>
      </c>
      <c r="B119" s="9" t="s">
        <v>316</v>
      </c>
      <c r="C119" s="10" t="s">
        <v>317</v>
      </c>
      <c r="D119" s="11" t="s">
        <v>147</v>
      </c>
      <c r="E119" s="11">
        <v>1</v>
      </c>
      <c r="F119" s="14">
        <v>1001</v>
      </c>
      <c r="G119" s="13">
        <f t="shared" si="6"/>
        <v>1001</v>
      </c>
      <c r="H119" s="14">
        <v>858</v>
      </c>
      <c r="I119" s="14" t="s">
        <v>305</v>
      </c>
      <c r="J119" s="14" t="s">
        <v>318</v>
      </c>
    </row>
    <row r="120" customHeight="1" spans="1:10">
      <c r="A120" s="9">
        <v>6</v>
      </c>
      <c r="B120" s="9" t="s">
        <v>319</v>
      </c>
      <c r="C120" s="10" t="s">
        <v>320</v>
      </c>
      <c r="D120" s="11" t="s">
        <v>147</v>
      </c>
      <c r="E120" s="11">
        <v>1</v>
      </c>
      <c r="F120" s="14">
        <v>924</v>
      </c>
      <c r="G120" s="13">
        <f t="shared" si="6"/>
        <v>924</v>
      </c>
      <c r="H120" s="14">
        <v>792</v>
      </c>
      <c r="I120" s="14" t="s">
        <v>305</v>
      </c>
      <c r="J120" s="14" t="s">
        <v>321</v>
      </c>
    </row>
    <row r="121" customHeight="1" spans="1:10">
      <c r="A121" s="9">
        <v>7</v>
      </c>
      <c r="B121" s="9" t="s">
        <v>225</v>
      </c>
      <c r="C121" s="10" t="s">
        <v>226</v>
      </c>
      <c r="D121" s="11" t="s">
        <v>168</v>
      </c>
      <c r="E121" s="11">
        <v>88.29</v>
      </c>
      <c r="F121" s="15">
        <v>3.44</v>
      </c>
      <c r="G121" s="13">
        <f t="shared" si="6"/>
        <v>303.7176</v>
      </c>
      <c r="H121" s="14">
        <v>1.44</v>
      </c>
      <c r="I121" s="14" t="s">
        <v>227</v>
      </c>
      <c r="J121" s="14" t="s">
        <v>225</v>
      </c>
    </row>
    <row r="122" customHeight="1" spans="1:10">
      <c r="A122" s="9">
        <v>8</v>
      </c>
      <c r="B122" s="9" t="s">
        <v>322</v>
      </c>
      <c r="C122" s="10" t="s">
        <v>323</v>
      </c>
      <c r="D122" s="11" t="s">
        <v>168</v>
      </c>
      <c r="E122" s="11">
        <f>88.29+618.07</f>
        <v>706.36</v>
      </c>
      <c r="F122" s="15">
        <v>8.54</v>
      </c>
      <c r="G122" s="13">
        <f t="shared" si="6"/>
        <v>6032.3144</v>
      </c>
      <c r="H122" s="14">
        <v>6.54</v>
      </c>
      <c r="I122" s="14" t="s">
        <v>176</v>
      </c>
      <c r="J122" s="14" t="s">
        <v>322</v>
      </c>
    </row>
    <row r="123" customHeight="1" spans="1:10">
      <c r="A123" s="4" t="s">
        <v>124</v>
      </c>
      <c r="B123" s="4"/>
      <c r="C123" s="4"/>
      <c r="D123" s="5"/>
      <c r="E123" s="5"/>
      <c r="F123" s="4"/>
      <c r="G123" s="13">
        <f>SUM(G115:G122)</f>
        <v>16905.832</v>
      </c>
      <c r="H123" s="4"/>
      <c r="I123" s="17"/>
      <c r="J123" s="17"/>
    </row>
    <row r="124" customHeight="1" spans="1:10">
      <c r="A124" s="4" t="s">
        <v>324</v>
      </c>
      <c r="B124" s="7" t="s">
        <v>44</v>
      </c>
      <c r="C124" s="8"/>
      <c r="D124" s="5"/>
      <c r="E124" s="5"/>
      <c r="F124" s="4"/>
      <c r="G124" s="6"/>
      <c r="H124" s="4"/>
      <c r="I124" s="4"/>
      <c r="J124" s="4"/>
    </row>
    <row r="125" customHeight="1" spans="1:10">
      <c r="A125" s="9">
        <v>1</v>
      </c>
      <c r="B125" s="9" t="s">
        <v>325</v>
      </c>
      <c r="C125" s="10" t="s">
        <v>326</v>
      </c>
      <c r="D125" s="11" t="s">
        <v>80</v>
      </c>
      <c r="E125" s="11">
        <v>1</v>
      </c>
      <c r="F125" s="14">
        <v>56</v>
      </c>
      <c r="G125" s="13">
        <f>F125*E125</f>
        <v>56</v>
      </c>
      <c r="H125" s="14">
        <v>36</v>
      </c>
      <c r="I125" s="14" t="s">
        <v>176</v>
      </c>
      <c r="J125" s="14" t="s">
        <v>327</v>
      </c>
    </row>
    <row r="126" customHeight="1" spans="1:10">
      <c r="A126" s="9">
        <v>2</v>
      </c>
      <c r="B126" s="9" t="s">
        <v>328</v>
      </c>
      <c r="C126" s="10" t="s">
        <v>329</v>
      </c>
      <c r="D126" s="11" t="s">
        <v>80</v>
      </c>
      <c r="E126" s="11">
        <v>1</v>
      </c>
      <c r="F126" s="14">
        <v>56</v>
      </c>
      <c r="G126" s="13">
        <f t="shared" ref="G126:G131" si="7">F126*E126</f>
        <v>56</v>
      </c>
      <c r="H126" s="14">
        <v>36</v>
      </c>
      <c r="I126" s="14" t="s">
        <v>98</v>
      </c>
      <c r="J126" s="14" t="s">
        <v>328</v>
      </c>
    </row>
    <row r="127" customHeight="1" spans="1:10">
      <c r="A127" s="9">
        <v>3</v>
      </c>
      <c r="B127" s="9" t="s">
        <v>330</v>
      </c>
      <c r="C127" s="10" t="s">
        <v>331</v>
      </c>
      <c r="D127" s="11" t="s">
        <v>80</v>
      </c>
      <c r="E127" s="11">
        <v>1</v>
      </c>
      <c r="F127" s="14">
        <v>28600</v>
      </c>
      <c r="G127" s="13">
        <f t="shared" si="7"/>
        <v>28600</v>
      </c>
      <c r="H127" s="14">
        <v>23000</v>
      </c>
      <c r="I127" s="14" t="s">
        <v>332</v>
      </c>
      <c r="J127" s="14" t="s">
        <v>333</v>
      </c>
    </row>
    <row r="128" customHeight="1" spans="1:10">
      <c r="A128" s="9">
        <v>4</v>
      </c>
      <c r="B128" s="9" t="s">
        <v>334</v>
      </c>
      <c r="C128" s="10" t="s">
        <v>335</v>
      </c>
      <c r="D128" s="11" t="s">
        <v>80</v>
      </c>
      <c r="E128" s="11">
        <v>2</v>
      </c>
      <c r="F128" s="14">
        <v>400</v>
      </c>
      <c r="G128" s="13">
        <f t="shared" si="7"/>
        <v>800</v>
      </c>
      <c r="H128" s="14">
        <v>360</v>
      </c>
      <c r="I128" s="14" t="s">
        <v>98</v>
      </c>
      <c r="J128" s="14" t="s">
        <v>336</v>
      </c>
    </row>
    <row r="129" customHeight="1" spans="1:10">
      <c r="A129" s="9">
        <v>5</v>
      </c>
      <c r="B129" s="9" t="s">
        <v>228</v>
      </c>
      <c r="C129" s="10" t="s">
        <v>229</v>
      </c>
      <c r="D129" s="11" t="s">
        <v>168</v>
      </c>
      <c r="E129" s="11">
        <v>34.9</v>
      </c>
      <c r="F129" s="15">
        <v>4.23</v>
      </c>
      <c r="G129" s="13">
        <f t="shared" si="7"/>
        <v>147.627</v>
      </c>
      <c r="H129" s="14">
        <v>2.23</v>
      </c>
      <c r="I129" s="14" t="s">
        <v>176</v>
      </c>
      <c r="J129" s="14" t="s">
        <v>228</v>
      </c>
    </row>
    <row r="130" customHeight="1" spans="1:10">
      <c r="A130" s="9">
        <v>6</v>
      </c>
      <c r="B130" s="9" t="s">
        <v>337</v>
      </c>
      <c r="C130" s="10" t="s">
        <v>338</v>
      </c>
      <c r="D130" s="11" t="s">
        <v>168</v>
      </c>
      <c r="E130" s="11">
        <v>34.9</v>
      </c>
      <c r="F130" s="15">
        <v>35</v>
      </c>
      <c r="G130" s="13">
        <f t="shared" si="7"/>
        <v>1221.5</v>
      </c>
      <c r="H130" s="14">
        <v>24</v>
      </c>
      <c r="I130" s="14" t="s">
        <v>98</v>
      </c>
      <c r="J130" s="14" t="s">
        <v>337</v>
      </c>
    </row>
    <row r="131" customHeight="1" spans="1:10">
      <c r="A131" s="9">
        <v>7</v>
      </c>
      <c r="B131" s="9" t="s">
        <v>339</v>
      </c>
      <c r="C131" s="10" t="s">
        <v>340</v>
      </c>
      <c r="D131" s="11" t="s">
        <v>147</v>
      </c>
      <c r="E131" s="11">
        <v>1</v>
      </c>
      <c r="F131" s="14">
        <v>1500</v>
      </c>
      <c r="G131" s="13">
        <f t="shared" si="7"/>
        <v>1500</v>
      </c>
      <c r="H131" s="14"/>
      <c r="I131" s="14" t="s">
        <v>102</v>
      </c>
      <c r="J131" s="14" t="s">
        <v>204</v>
      </c>
    </row>
    <row r="132" customHeight="1" spans="1:10">
      <c r="A132" s="4" t="s">
        <v>124</v>
      </c>
      <c r="B132" s="4"/>
      <c r="C132" s="4"/>
      <c r="D132" s="5"/>
      <c r="E132" s="5"/>
      <c r="F132" s="4"/>
      <c r="G132" s="13">
        <f>SUM(G125:G131)</f>
        <v>32381.127</v>
      </c>
      <c r="H132" s="4"/>
      <c r="I132" s="17"/>
      <c r="J132" s="17"/>
    </row>
    <row r="133" customHeight="1" spans="1:10">
      <c r="A133" s="4" t="s">
        <v>341</v>
      </c>
      <c r="B133" s="7" t="s">
        <v>45</v>
      </c>
      <c r="C133" s="8"/>
      <c r="D133" s="5"/>
      <c r="E133" s="5"/>
      <c r="F133" s="4"/>
      <c r="G133" s="6"/>
      <c r="H133" s="4"/>
      <c r="I133" s="4"/>
      <c r="J133" s="4"/>
    </row>
    <row r="134" customHeight="1" spans="1:10">
      <c r="A134" s="9">
        <v>1</v>
      </c>
      <c r="B134" s="9" t="s">
        <v>157</v>
      </c>
      <c r="C134" s="10" t="s">
        <v>342</v>
      </c>
      <c r="D134" s="11" t="s">
        <v>80</v>
      </c>
      <c r="E134" s="11">
        <v>3</v>
      </c>
      <c r="F134" s="14">
        <v>700</v>
      </c>
      <c r="G134" s="13">
        <f>F134*E134</f>
        <v>2100</v>
      </c>
      <c r="H134" s="14">
        <v>600</v>
      </c>
      <c r="I134" s="14" t="s">
        <v>128</v>
      </c>
      <c r="J134" s="14" t="s">
        <v>159</v>
      </c>
    </row>
    <row r="135" customHeight="1" spans="1:10">
      <c r="A135" s="9">
        <v>2</v>
      </c>
      <c r="B135" s="9" t="s">
        <v>177</v>
      </c>
      <c r="C135" s="10" t="s">
        <v>178</v>
      </c>
      <c r="D135" s="11" t="s">
        <v>168</v>
      </c>
      <c r="E135" s="11">
        <v>50</v>
      </c>
      <c r="F135" s="14">
        <v>6</v>
      </c>
      <c r="G135" s="13">
        <f>F135*E135</f>
        <v>300</v>
      </c>
      <c r="H135" s="14">
        <v>2.64</v>
      </c>
      <c r="I135" s="14" t="s">
        <v>176</v>
      </c>
      <c r="J135" s="14" t="s">
        <v>177</v>
      </c>
    </row>
    <row r="136" customHeight="1" spans="1:10">
      <c r="A136" s="9">
        <v>3</v>
      </c>
      <c r="B136" s="9" t="s">
        <v>343</v>
      </c>
      <c r="C136" s="10" t="s">
        <v>344</v>
      </c>
      <c r="D136" s="11" t="s">
        <v>147</v>
      </c>
      <c r="E136" s="11">
        <v>1</v>
      </c>
      <c r="F136" s="14">
        <v>500</v>
      </c>
      <c r="G136" s="13">
        <f>F136*E136</f>
        <v>500</v>
      </c>
      <c r="H136" s="14"/>
      <c r="I136" s="14" t="s">
        <v>128</v>
      </c>
      <c r="J136" s="14" t="s">
        <v>204</v>
      </c>
    </row>
    <row r="137" customHeight="1" spans="1:10">
      <c r="A137" s="4" t="s">
        <v>124</v>
      </c>
      <c r="B137" s="4"/>
      <c r="C137" s="4"/>
      <c r="D137" s="5"/>
      <c r="E137" s="5"/>
      <c r="F137" s="4"/>
      <c r="G137" s="13">
        <f>SUM(G134:G136)</f>
        <v>2900</v>
      </c>
      <c r="H137" s="4"/>
      <c r="I137" s="17"/>
      <c r="J137" s="17"/>
    </row>
    <row r="138" customHeight="1" spans="1:10">
      <c r="A138" s="4" t="s">
        <v>345</v>
      </c>
      <c r="B138" s="7" t="s">
        <v>46</v>
      </c>
      <c r="C138" s="8"/>
      <c r="D138" s="5"/>
      <c r="E138" s="5"/>
      <c r="F138" s="4"/>
      <c r="G138" s="6"/>
      <c r="H138" s="4"/>
      <c r="I138" s="4"/>
      <c r="J138" s="4"/>
    </row>
    <row r="139" customHeight="1" spans="1:10">
      <c r="A139" s="9">
        <v>1</v>
      </c>
      <c r="B139" s="9" t="s">
        <v>179</v>
      </c>
      <c r="C139" s="10" t="s">
        <v>180</v>
      </c>
      <c r="D139" s="11" t="s">
        <v>168</v>
      </c>
      <c r="E139" s="19">
        <v>0</v>
      </c>
      <c r="F139" s="14">
        <v>5</v>
      </c>
      <c r="G139" s="13">
        <f>F139*E139</f>
        <v>0</v>
      </c>
      <c r="H139" s="14">
        <v>3</v>
      </c>
      <c r="I139" s="14" t="s">
        <v>176</v>
      </c>
      <c r="J139" s="14" t="s">
        <v>179</v>
      </c>
    </row>
    <row r="140" customHeight="1" spans="1:10">
      <c r="A140" s="4" t="s">
        <v>124</v>
      </c>
      <c r="B140" s="4"/>
      <c r="C140" s="4"/>
      <c r="D140" s="5"/>
      <c r="E140" s="5"/>
      <c r="F140" s="4"/>
      <c r="G140" s="13">
        <f>G139</f>
        <v>0</v>
      </c>
      <c r="H140" s="4"/>
      <c r="I140" s="17"/>
      <c r="J140" s="17"/>
    </row>
    <row r="141" customHeight="1" spans="1:10">
      <c r="A141" s="4" t="s">
        <v>346</v>
      </c>
      <c r="B141" s="7" t="s">
        <v>47</v>
      </c>
      <c r="C141" s="8"/>
      <c r="D141" s="5"/>
      <c r="E141" s="5"/>
      <c r="F141" s="4"/>
      <c r="G141" s="6"/>
      <c r="H141" s="4"/>
      <c r="I141" s="4"/>
      <c r="J141" s="4"/>
    </row>
    <row r="142" customHeight="1" spans="1:10">
      <c r="A142" s="9">
        <v>1</v>
      </c>
      <c r="B142" s="9" t="s">
        <v>347</v>
      </c>
      <c r="C142" s="10" t="s">
        <v>348</v>
      </c>
      <c r="D142" s="11" t="s">
        <v>214</v>
      </c>
      <c r="E142" s="11">
        <v>0</v>
      </c>
      <c r="F142" s="14">
        <v>0</v>
      </c>
      <c r="G142" s="13">
        <f>F142*E142</f>
        <v>0</v>
      </c>
      <c r="H142" s="14"/>
      <c r="I142" s="14"/>
      <c r="J142" s="14"/>
    </row>
    <row r="143" customHeight="1" spans="1:10">
      <c r="A143" s="9">
        <v>2</v>
      </c>
      <c r="B143" s="9" t="s">
        <v>349</v>
      </c>
      <c r="C143" s="10" t="s">
        <v>350</v>
      </c>
      <c r="D143" s="11" t="s">
        <v>214</v>
      </c>
      <c r="E143" s="11">
        <v>1</v>
      </c>
      <c r="F143" s="14">
        <v>2400</v>
      </c>
      <c r="G143" s="13">
        <f t="shared" ref="G143:G149" si="8">F143*E143</f>
        <v>2400</v>
      </c>
      <c r="H143" s="14">
        <v>1800</v>
      </c>
      <c r="I143" s="14" t="s">
        <v>176</v>
      </c>
      <c r="J143" s="14" t="s">
        <v>351</v>
      </c>
    </row>
    <row r="144" customHeight="1" spans="1:10">
      <c r="A144" s="9">
        <v>3</v>
      </c>
      <c r="B144" s="9" t="s">
        <v>352</v>
      </c>
      <c r="C144" s="10" t="s">
        <v>353</v>
      </c>
      <c r="D144" s="11" t="s">
        <v>214</v>
      </c>
      <c r="E144" s="11">
        <v>1</v>
      </c>
      <c r="F144" s="14">
        <v>3000</v>
      </c>
      <c r="G144" s="13">
        <f t="shared" si="8"/>
        <v>3000</v>
      </c>
      <c r="H144" s="14">
        <v>2100</v>
      </c>
      <c r="I144" s="14" t="s">
        <v>176</v>
      </c>
      <c r="J144" s="14" t="s">
        <v>354</v>
      </c>
    </row>
    <row r="145" customHeight="1" spans="1:10">
      <c r="A145" s="9">
        <v>4</v>
      </c>
      <c r="B145" s="9" t="s">
        <v>355</v>
      </c>
      <c r="C145" s="10" t="s">
        <v>356</v>
      </c>
      <c r="D145" s="11" t="s">
        <v>147</v>
      </c>
      <c r="E145" s="11">
        <v>1</v>
      </c>
      <c r="F145" s="14">
        <v>2900</v>
      </c>
      <c r="G145" s="13">
        <f t="shared" si="8"/>
        <v>2900</v>
      </c>
      <c r="H145" s="14">
        <v>1800</v>
      </c>
      <c r="I145" s="14" t="s">
        <v>102</v>
      </c>
      <c r="J145" s="14" t="s">
        <v>357</v>
      </c>
    </row>
    <row r="146" customHeight="1" spans="1:10">
      <c r="A146" s="9">
        <v>5</v>
      </c>
      <c r="B146" s="9" t="s">
        <v>358</v>
      </c>
      <c r="C146" s="10" t="s">
        <v>359</v>
      </c>
      <c r="D146" s="11" t="s">
        <v>360</v>
      </c>
      <c r="E146" s="11">
        <v>1</v>
      </c>
      <c r="F146" s="14">
        <v>10645</v>
      </c>
      <c r="G146" s="13">
        <f t="shared" si="8"/>
        <v>10645</v>
      </c>
      <c r="H146" s="14">
        <v>8640</v>
      </c>
      <c r="I146" s="14" t="s">
        <v>102</v>
      </c>
      <c r="J146" s="14" t="s">
        <v>361</v>
      </c>
    </row>
    <row r="147" customHeight="1" spans="1:10">
      <c r="A147" s="9">
        <v>6</v>
      </c>
      <c r="B147" s="9" t="s">
        <v>362</v>
      </c>
      <c r="C147" s="10" t="s">
        <v>363</v>
      </c>
      <c r="D147" s="11" t="s">
        <v>147</v>
      </c>
      <c r="E147" s="11">
        <v>3</v>
      </c>
      <c r="F147" s="14">
        <v>6850</v>
      </c>
      <c r="G147" s="13">
        <f t="shared" si="8"/>
        <v>20550</v>
      </c>
      <c r="H147" s="14">
        <v>6168</v>
      </c>
      <c r="I147" s="14" t="s">
        <v>102</v>
      </c>
      <c r="J147" s="14" t="s">
        <v>102</v>
      </c>
    </row>
    <row r="148" customHeight="1" spans="1:10">
      <c r="A148" s="9">
        <v>7</v>
      </c>
      <c r="B148" s="9" t="s">
        <v>364</v>
      </c>
      <c r="C148" s="10" t="s">
        <v>365</v>
      </c>
      <c r="D148" s="11" t="s">
        <v>214</v>
      </c>
      <c r="E148" s="11">
        <v>1</v>
      </c>
      <c r="F148" s="14">
        <v>2100</v>
      </c>
      <c r="G148" s="13">
        <f t="shared" si="8"/>
        <v>2100</v>
      </c>
      <c r="H148" s="14">
        <v>1800</v>
      </c>
      <c r="I148" s="14" t="s">
        <v>102</v>
      </c>
      <c r="J148" s="14" t="s">
        <v>102</v>
      </c>
    </row>
    <row r="149" customHeight="1" spans="1:10">
      <c r="A149" s="9">
        <v>8</v>
      </c>
      <c r="B149" s="9" t="s">
        <v>366</v>
      </c>
      <c r="C149" s="10" t="s">
        <v>367</v>
      </c>
      <c r="D149" s="11" t="s">
        <v>80</v>
      </c>
      <c r="E149" s="11">
        <v>1</v>
      </c>
      <c r="F149" s="14">
        <v>62.58</v>
      </c>
      <c r="G149" s="13">
        <f t="shared" si="8"/>
        <v>62.58</v>
      </c>
      <c r="H149" s="14">
        <v>54</v>
      </c>
      <c r="I149" s="14" t="s">
        <v>176</v>
      </c>
      <c r="J149" s="14" t="s">
        <v>366</v>
      </c>
    </row>
    <row r="150" customHeight="1" spans="1:10">
      <c r="A150" s="4" t="s">
        <v>124</v>
      </c>
      <c r="B150" s="4"/>
      <c r="C150" s="4"/>
      <c r="D150" s="5"/>
      <c r="E150" s="5"/>
      <c r="F150" s="4"/>
      <c r="G150" s="13">
        <f>SUM(G142:G149)</f>
        <v>41657.58</v>
      </c>
      <c r="H150" s="4"/>
      <c r="I150" s="17"/>
      <c r="J150" s="17"/>
    </row>
    <row r="151" customHeight="1" spans="1:10">
      <c r="A151" s="4" t="s">
        <v>368</v>
      </c>
      <c r="B151" s="7" t="s">
        <v>48</v>
      </c>
      <c r="C151" s="8"/>
      <c r="D151" s="5"/>
      <c r="E151" s="5"/>
      <c r="F151" s="4"/>
      <c r="G151" s="6"/>
      <c r="H151" s="4"/>
      <c r="I151" s="4"/>
      <c r="J151" s="4"/>
    </row>
    <row r="152" customHeight="1" spans="1:10">
      <c r="A152" s="9">
        <v>1</v>
      </c>
      <c r="B152" s="9" t="s">
        <v>369</v>
      </c>
      <c r="C152" s="10" t="s">
        <v>370</v>
      </c>
      <c r="D152" s="11" t="s">
        <v>371</v>
      </c>
      <c r="E152" s="11">
        <v>36</v>
      </c>
      <c r="F152" s="14">
        <v>460</v>
      </c>
      <c r="G152" s="13">
        <f>F152*E152</f>
        <v>16560</v>
      </c>
      <c r="H152" s="14">
        <v>350</v>
      </c>
      <c r="I152" s="14" t="s">
        <v>372</v>
      </c>
      <c r="J152" s="14" t="s">
        <v>372</v>
      </c>
    </row>
    <row r="153" customHeight="1" spans="1:10">
      <c r="A153" s="9">
        <v>2</v>
      </c>
      <c r="B153" s="9" t="s">
        <v>373</v>
      </c>
      <c r="C153" s="10" t="s">
        <v>374</v>
      </c>
      <c r="D153" s="11" t="s">
        <v>371</v>
      </c>
      <c r="E153" s="11">
        <v>1</v>
      </c>
      <c r="F153" s="14">
        <v>3299</v>
      </c>
      <c r="G153" s="13">
        <f t="shared" ref="G153:G158" si="9">F153*E153</f>
        <v>3299</v>
      </c>
      <c r="H153" s="14">
        <v>2800</v>
      </c>
      <c r="I153" s="14" t="s">
        <v>372</v>
      </c>
      <c r="J153" s="14" t="s">
        <v>372</v>
      </c>
    </row>
    <row r="154" customHeight="1" spans="1:10">
      <c r="A154" s="9">
        <v>3</v>
      </c>
      <c r="B154" s="9" t="s">
        <v>375</v>
      </c>
      <c r="C154" s="10" t="s">
        <v>376</v>
      </c>
      <c r="D154" s="11" t="s">
        <v>168</v>
      </c>
      <c r="E154" s="11">
        <v>2151.23</v>
      </c>
      <c r="F154" s="15">
        <v>16</v>
      </c>
      <c r="G154" s="13">
        <f t="shared" si="9"/>
        <v>34419.68</v>
      </c>
      <c r="H154" s="14">
        <v>11.64</v>
      </c>
      <c r="I154" s="14" t="s">
        <v>377</v>
      </c>
      <c r="J154" s="14" t="s">
        <v>375</v>
      </c>
    </row>
    <row r="155" customHeight="1" spans="1:10">
      <c r="A155" s="9">
        <v>4</v>
      </c>
      <c r="B155" s="9" t="s">
        <v>378</v>
      </c>
      <c r="C155" s="10" t="s">
        <v>379</v>
      </c>
      <c r="D155" s="11" t="s">
        <v>168</v>
      </c>
      <c r="E155" s="11">
        <v>2092.97</v>
      </c>
      <c r="F155" s="15">
        <v>23</v>
      </c>
      <c r="G155" s="13">
        <f t="shared" si="9"/>
        <v>48138.31</v>
      </c>
      <c r="H155" s="14">
        <v>18</v>
      </c>
      <c r="I155" s="14" t="s">
        <v>98</v>
      </c>
      <c r="J155" s="14" t="s">
        <v>380</v>
      </c>
    </row>
    <row r="156" customHeight="1" spans="1:10">
      <c r="A156" s="9">
        <v>5</v>
      </c>
      <c r="B156" s="9" t="s">
        <v>381</v>
      </c>
      <c r="C156" s="10" t="s">
        <v>382</v>
      </c>
      <c r="D156" s="11" t="s">
        <v>168</v>
      </c>
      <c r="E156" s="11">
        <v>20</v>
      </c>
      <c r="F156" s="15">
        <v>87</v>
      </c>
      <c r="G156" s="13">
        <f t="shared" si="9"/>
        <v>1740</v>
      </c>
      <c r="H156" s="14">
        <v>52.8</v>
      </c>
      <c r="I156" s="14" t="s">
        <v>98</v>
      </c>
      <c r="J156" s="14" t="s">
        <v>383</v>
      </c>
    </row>
    <row r="157" customHeight="1" spans="1:10">
      <c r="A157" s="9">
        <v>6</v>
      </c>
      <c r="B157" s="9" t="s">
        <v>384</v>
      </c>
      <c r="C157" s="10" t="s">
        <v>385</v>
      </c>
      <c r="D157" s="11" t="s">
        <v>386</v>
      </c>
      <c r="E157" s="11">
        <v>316.23</v>
      </c>
      <c r="F157" s="14">
        <v>36</v>
      </c>
      <c r="G157" s="13">
        <f t="shared" si="9"/>
        <v>11384.28</v>
      </c>
      <c r="H157" s="14">
        <v>24</v>
      </c>
      <c r="I157" s="14" t="s">
        <v>372</v>
      </c>
      <c r="J157" s="14" t="s">
        <v>372</v>
      </c>
    </row>
    <row r="158" customHeight="1" spans="1:10">
      <c r="A158" s="9">
        <v>7</v>
      </c>
      <c r="B158" s="9" t="s">
        <v>387</v>
      </c>
      <c r="C158" s="10" t="s">
        <v>388</v>
      </c>
      <c r="D158" s="11" t="s">
        <v>386</v>
      </c>
      <c r="E158" s="11">
        <v>316.23</v>
      </c>
      <c r="F158" s="14">
        <v>35</v>
      </c>
      <c r="G158" s="13">
        <f t="shared" si="9"/>
        <v>11068.05</v>
      </c>
      <c r="H158" s="14">
        <v>24</v>
      </c>
      <c r="I158" s="14" t="s">
        <v>372</v>
      </c>
      <c r="J158" s="14" t="s">
        <v>372</v>
      </c>
    </row>
    <row r="159" customHeight="1" spans="1:10">
      <c r="A159" s="4" t="s">
        <v>124</v>
      </c>
      <c r="B159" s="4"/>
      <c r="C159" s="4"/>
      <c r="D159" s="5"/>
      <c r="E159" s="5"/>
      <c r="F159" s="4"/>
      <c r="G159" s="13">
        <f>SUM(G152:G158)</f>
        <v>126609.32</v>
      </c>
      <c r="H159" s="4"/>
      <c r="I159" s="17"/>
      <c r="J159" s="17"/>
    </row>
    <row r="160" customHeight="1" spans="1:10">
      <c r="A160" s="4" t="s">
        <v>389</v>
      </c>
      <c r="B160" s="4" t="s">
        <v>49</v>
      </c>
      <c r="C160" s="20"/>
      <c r="D160" s="9"/>
      <c r="E160" s="9"/>
      <c r="F160" s="12"/>
      <c r="G160" s="21"/>
      <c r="H160" s="12"/>
      <c r="I160" s="12"/>
      <c r="J160" s="12"/>
    </row>
    <row r="161" customHeight="1" spans="1:10">
      <c r="A161" s="9">
        <v>1</v>
      </c>
      <c r="B161" s="9" t="s">
        <v>193</v>
      </c>
      <c r="C161" s="20" t="s">
        <v>390</v>
      </c>
      <c r="D161" s="9" t="s">
        <v>80</v>
      </c>
      <c r="E161" s="9">
        <v>6</v>
      </c>
      <c r="F161" s="12">
        <v>465</v>
      </c>
      <c r="G161" s="21">
        <f>F161*E161</f>
        <v>2790</v>
      </c>
      <c r="H161" s="12">
        <v>448</v>
      </c>
      <c r="I161" s="12" t="s">
        <v>191</v>
      </c>
      <c r="J161" s="24" t="s">
        <v>391</v>
      </c>
    </row>
    <row r="162" customHeight="1" spans="1:10">
      <c r="A162" s="9">
        <v>2</v>
      </c>
      <c r="B162" s="9" t="s">
        <v>392</v>
      </c>
      <c r="C162" s="20" t="s">
        <v>393</v>
      </c>
      <c r="D162" s="9" t="s">
        <v>80</v>
      </c>
      <c r="E162" s="9">
        <v>6</v>
      </c>
      <c r="F162" s="12">
        <v>320</v>
      </c>
      <c r="G162" s="21">
        <f>F162*E162</f>
        <v>1920</v>
      </c>
      <c r="H162" s="12">
        <v>264</v>
      </c>
      <c r="I162" s="12" t="s">
        <v>394</v>
      </c>
      <c r="J162" s="24" t="s">
        <v>395</v>
      </c>
    </row>
    <row r="163" customHeight="1" spans="1:10">
      <c r="A163" s="4" t="s">
        <v>124</v>
      </c>
      <c r="B163" s="22"/>
      <c r="C163" s="22"/>
      <c r="D163" s="22"/>
      <c r="E163" s="22"/>
      <c r="F163" s="22"/>
      <c r="G163" s="23">
        <f>G161+G162</f>
        <v>4710</v>
      </c>
      <c r="H163" s="4"/>
      <c r="I163" s="17"/>
      <c r="J163" s="17"/>
    </row>
    <row r="164" customHeight="1" spans="1:10">
      <c r="A164" s="4" t="s">
        <v>396</v>
      </c>
      <c r="B164" s="4"/>
      <c r="C164" s="4"/>
      <c r="D164" s="5"/>
      <c r="E164" s="5"/>
      <c r="F164" s="4"/>
      <c r="G164" s="13">
        <f>G21+G46+G64+G69+G84+G87+G103+G113+G123+G132+G137+G140+G150+G159+G163</f>
        <v>1400452.7951</v>
      </c>
      <c r="H164" s="4"/>
      <c r="I164" s="17"/>
      <c r="J164" s="17"/>
    </row>
  </sheetData>
  <mergeCells count="25">
    <mergeCell ref="A1:J1"/>
    <mergeCell ref="F2:H2"/>
    <mergeCell ref="B5:C5"/>
    <mergeCell ref="B22:C22"/>
    <mergeCell ref="B47:C47"/>
    <mergeCell ref="B65:C65"/>
    <mergeCell ref="B70:C70"/>
    <mergeCell ref="B85:C85"/>
    <mergeCell ref="B88:C88"/>
    <mergeCell ref="B104:C104"/>
    <mergeCell ref="B114:C114"/>
    <mergeCell ref="B124:C124"/>
    <mergeCell ref="B133:C133"/>
    <mergeCell ref="B138:C138"/>
    <mergeCell ref="B141:C141"/>
    <mergeCell ref="B151:C151"/>
    <mergeCell ref="A2:A4"/>
    <mergeCell ref="B2:B4"/>
    <mergeCell ref="C2:C4"/>
    <mergeCell ref="D2:D4"/>
    <mergeCell ref="E2:E4"/>
    <mergeCell ref="F3:F4"/>
    <mergeCell ref="G3:G4"/>
    <mergeCell ref="I2:I4"/>
    <mergeCell ref="J2:J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进度款费用计算明细表（第1次）</vt:lpstr>
      <vt:lpstr>总表</vt:lpstr>
      <vt:lpstr>招标清单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leilei</dc:creator>
  <cp:lastModifiedBy>WPS_1646296194</cp:lastModifiedBy>
  <dcterms:created xsi:type="dcterms:W3CDTF">2015-06-05T18:17:00Z</dcterms:created>
  <dcterms:modified xsi:type="dcterms:W3CDTF">2022-08-15T07:22:44Z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008AAD03A54F439DB41AAE403495E4CC</vt:lpwstr>
  </property>
  <property fmtid="{D5CDD505-2E9C-101B-9397-08002B2CF9AE}" pid="3" name="KSOProductBuildVer">
    <vt:lpwstr>2052-11.1.0.12302</vt:lpwstr>
  </property>
</Properties>
</file>