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 tabRatio="310"/>
  </bookViews>
  <sheets>
    <sheet name="开元壹号62号地块一期消防施工合同--第三次进度款" sheetId="8" r:id="rId1"/>
    <sheet name="Sheet1" sheetId="9" r:id="rId2"/>
  </sheets>
  <definedNames>
    <definedName name="_xlnm._FilterDatabase" localSheetId="0" hidden="1">'开元壹号62号地块一期消防施工合同--第三次进度款'!$A$1:$R$15</definedName>
    <definedName name="_xlnm.Print_Area" localSheetId="0">'开元壹号62号地块一期消防施工合同--第三次进度款'!$A$1:$R$15</definedName>
  </definedNames>
  <calcPr calcId="144525"/>
</workbook>
</file>

<file path=xl/sharedStrings.xml><?xml version="1.0" encoding="utf-8"?>
<sst xmlns="http://schemas.openxmlformats.org/spreadsheetml/2006/main" count="74" uniqueCount="59">
  <si>
    <t>开元壹号62号地块51/52/53/56/57/58楼、幼儿园及地库消防工程施工合同--第三次进度款费用计算明细表</t>
  </si>
  <si>
    <t>序号</t>
  </si>
  <si>
    <t>分项名称</t>
  </si>
  <si>
    <t>项目特征描述</t>
  </si>
  <si>
    <t>计量
单位</t>
  </si>
  <si>
    <t>暂定/固定合同价
(元)</t>
  </si>
  <si>
    <t>合同总工程量</t>
  </si>
  <si>
    <t>合同单价</t>
  </si>
  <si>
    <t>合同主材单价</t>
  </si>
  <si>
    <t>累计已审批进度款（元）</t>
  </si>
  <si>
    <t>累计应付款（含本次申请，元)</t>
  </si>
  <si>
    <t>本次申请应付款（元）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</si>
  <si>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</si>
  <si>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</si>
  <si>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</si>
  <si>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</si>
  <si>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</si>
  <si>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累计应付工程量</t>
  </si>
  <si>
    <t>合同节点比例</t>
  </si>
  <si>
    <t>累计应付款</t>
  </si>
  <si>
    <t>应申请总金额</t>
  </si>
  <si>
    <t>累计申请比例</t>
  </si>
  <si>
    <t>开元壹号62号地块一期消防施工合同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</si>
  <si>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</si>
  <si>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</si>
  <si>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</si>
  <si>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</si>
  <si>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</si>
  <si>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</si>
  <si>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</si>
  <si>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</si>
  <si>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</si>
  <si>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</si>
  <si>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</si>
  <si>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</si>
  <si>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51#楼进度款</t>
  </si>
  <si>
    <t>项</t>
  </si>
  <si>
    <t>52#楼进度款</t>
  </si>
  <si>
    <t>53#楼进度款</t>
  </si>
  <si>
    <t>56#楼进度款</t>
  </si>
  <si>
    <t>57#楼进度款</t>
  </si>
  <si>
    <t>58#楼进度款</t>
  </si>
  <si>
    <t>地库</t>
  </si>
  <si>
    <t>本次付款申请金额取整为：2887000.00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</si>
  <si>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</si>
  <si>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</si>
  <si>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</si>
  <si>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</si>
  <si>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</si>
  <si>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51#楼消防工程</t>
  </si>
  <si>
    <t>52#楼消防工程</t>
  </si>
  <si>
    <t>53#楼消防工程</t>
  </si>
  <si>
    <t>56#楼消防工程</t>
  </si>
  <si>
    <t>57#楼消防工程</t>
  </si>
  <si>
    <t>58#楼消防工程</t>
  </si>
  <si>
    <t>地下车库消防工程</t>
  </si>
  <si>
    <t>幼儿园消防工程</t>
  </si>
  <si>
    <t>室外消火栓系统</t>
  </si>
  <si>
    <t>抗震支架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</si>
</sst>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2" fillId="0" borderId="0"/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10" fontId="2" fillId="0" borderId="0" xfId="0" applyNumberFormat="1" applyFont="1" applyAlignment="1">
      <alignment horizontal="center" vertical="center"/>
    </xf>
    <xf numFmtId="176" fontId="2" fillId="0" borderId="0" xfId="11" applyNumberFormat="1" applyFont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176" fontId="3" fillId="2" borderId="1" xfId="11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11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10" fontId="12" fillId="0" borderId="1" xfId="11" applyNumberFormat="1" applyFont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vertical="center"/>
    </xf>
    <xf numFmtId="10" fontId="12" fillId="0" borderId="2" xfId="0" applyNumberFormat="1" applyFont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0" fontId="12" fillId="0" borderId="7" xfId="0" applyNumberFormat="1" applyFont="1" applyBorder="1" applyAlignment="1">
      <alignment horizontal="center" vertical="center"/>
    </xf>
    <xf numFmtId="176" fontId="12" fillId="4" borderId="7" xfId="0" applyNumberFormat="1" applyFont="1" applyFill="1" applyBorder="1" applyAlignment="1">
      <alignment horizontal="center" vertical="center"/>
    </xf>
    <xf numFmtId="10" fontId="12" fillId="0" borderId="3" xfId="0" applyNumberFormat="1" applyFont="1" applyBorder="1" applyAlignment="1">
      <alignment horizontal="center" vertical="center"/>
    </xf>
    <xf numFmtId="176" fontId="12" fillId="0" borderId="1" xfId="11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76" fontId="12" fillId="4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176" fontId="10" fillId="0" borderId="0" xfId="11" applyNumberFormat="1" applyFont="1" applyAlignment="1">
      <alignment horizontal="left" vertical="center"/>
    </xf>
    <xf numFmtId="10" fontId="11" fillId="0" borderId="0" xfId="0" applyNumberFormat="1" applyFont="1" applyFill="1" applyAlignment="1">
      <alignment vertical="center"/>
    </xf>
    <xf numFmtId="0" fontId="11" fillId="0" borderId="8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176" fontId="11" fillId="0" borderId="0" xfId="11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11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view="pageBreakPreview" zoomScaleNormal="115" workbookViewId="0">
      <pane xSplit="8" ySplit="4" topLeftCell="I9" activePane="bottomRight" state="frozen"/>
      <selection/>
      <selection pane="topRight"/>
      <selection pane="bottomLeft"/>
      <selection pane="bottomRight" activeCell="K20" sqref="K20"/>
    </sheetView>
  </sheetViews>
  <sheetFormatPr defaultColWidth="9" defaultRowHeight="13.5"/>
  <cols>
    <col min="1" max="1" width="3.875" style="2" customWidth="1"/>
    <col min="2" max="2" width="14.875" style="2" customWidth="1"/>
    <col min="3" max="3" width="22.875" style="2" customWidth="1"/>
    <col min="4" max="4" width="5" style="2" customWidth="1"/>
    <col min="5" max="5" width="12.5" style="2" customWidth="1"/>
    <col min="6" max="6" width="11.5" style="2" customWidth="1"/>
    <col min="7" max="8" width="12" style="2" customWidth="1"/>
    <col min="9" max="9" width="12.875" style="3" customWidth="1"/>
    <col min="10" max="10" width="12.75" style="2" customWidth="1"/>
    <col min="11" max="11" width="11.875" style="2" customWidth="1"/>
    <col min="12" max="12" width="10.875" style="2" customWidth="1"/>
    <col min="13" max="13" width="11.125" style="2" customWidth="1"/>
    <col min="14" max="14" width="11.75" style="4" customWidth="1"/>
    <col min="15" max="15" width="12" style="3" customWidth="1"/>
    <col min="16" max="16" width="13.375" style="2" customWidth="1"/>
    <col min="17" max="17" width="11.375" style="2" customWidth="1"/>
    <col min="18" max="18" width="15.5" style="2" hidden="1" customWidth="1"/>
    <col min="19" max="16384" width="9" style="2"/>
  </cols>
  <sheetData>
    <row r="1" ht="27" customHeight="1" spans="1:18">
      <c r="A1" s="5" t="s">
        <v>0</v>
      </c>
      <c r="B1" s="6"/>
      <c r="C1" s="6"/>
      <c r="D1" s="6"/>
      <c r="E1" s="6"/>
      <c r="F1" s="6"/>
      <c r="G1" s="6"/>
      <c r="H1" s="6"/>
      <c r="I1" s="27"/>
      <c r="J1" s="6"/>
      <c r="K1" s="6"/>
      <c r="L1" s="6"/>
      <c r="M1" s="6"/>
      <c r="N1" s="28"/>
      <c r="O1" s="27"/>
      <c r="P1" s="6"/>
      <c r="Q1" s="6"/>
      <c r="R1" s="6"/>
    </row>
    <row r="2" ht="18.95" customHeight="1" spans="1:18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9" t="s">
        <v>9</v>
      </c>
      <c r="J2" s="7"/>
      <c r="K2" s="7" t="s">
        <v>10</v>
      </c>
      <c r="L2" s="7"/>
      <c r="M2" s="7"/>
      <c r="N2" s="30" t="s">
        <v>11</v>
      </c>
      <c r="O2" s="29"/>
      <c r="P2" s="7" t="s">
        <v>12</v>
      </c>
      <c r="Q2" s="7" t="s">
        <v>13</v>
      </c>
      <c r="R2" s="7" t="s">
        <v>14</v>
      </c>
    </row>
    <row r="3" ht="34" customHeight="1" spans="1:18">
      <c r="A3" s="7"/>
      <c r="B3" s="7"/>
      <c r="C3" s="9"/>
      <c r="D3" s="9"/>
      <c r="E3" s="7"/>
      <c r="F3" s="7"/>
      <c r="G3" s="7"/>
      <c r="H3" s="7"/>
      <c r="I3" s="29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30" t="s">
        <v>20</v>
      </c>
      <c r="O3" s="29" t="s">
        <v>21</v>
      </c>
      <c r="P3" s="7"/>
      <c r="Q3" s="7"/>
      <c r="R3" s="7"/>
    </row>
    <row r="4" ht="24" customHeight="1" spans="1:18">
      <c r="A4" s="10"/>
      <c r="B4" s="11" t="s">
        <v>22</v>
      </c>
      <c r="C4" s="12"/>
      <c r="D4" s="13"/>
      <c r="E4" s="14" t="s">
        <v>23</v>
      </c>
      <c r="F4" s="15" t="s">
        <v>24</v>
      </c>
      <c r="G4" s="15" t="s">
        <v>24</v>
      </c>
      <c r="H4" s="15" t="s">
        <v>24</v>
      </c>
      <c r="I4" s="31" t="s">
        <v>25</v>
      </c>
      <c r="J4" s="32" t="s">
        <v>26</v>
      </c>
      <c r="K4" s="31" t="s">
        <v>27</v>
      </c>
      <c r="L4" s="33" t="s">
        <v>28</v>
      </c>
      <c r="M4" s="32" t="s">
        <v>29</v>
      </c>
      <c r="N4" s="34" t="s">
        <v>30</v>
      </c>
      <c r="O4" s="35" t="s">
        <v>31</v>
      </c>
      <c r="P4" s="32" t="s">
        <v>32</v>
      </c>
      <c r="Q4" s="32" t="s">
        <v>33</v>
      </c>
      <c r="R4" s="58" t="s">
        <v>34</v>
      </c>
    </row>
    <row r="5" ht="42.75" spans="1:20">
      <c r="A5" s="16">
        <v>1</v>
      </c>
      <c r="B5" s="17" t="s">
        <v>22</v>
      </c>
      <c r="C5" s="18" t="s">
        <v>35</v>
      </c>
      <c r="D5" s="17" t="s">
        <v>36</v>
      </c>
      <c r="E5" s="19">
        <f>1255439.35-1175.07-11955.85</f>
        <v>1242308.43</v>
      </c>
      <c r="F5" s="17"/>
      <c r="G5" s="20"/>
      <c r="H5" s="20"/>
      <c r="I5" s="36"/>
      <c r="J5" s="37">
        <f>313819.51*0.65</f>
        <v>203982.6815</v>
      </c>
      <c r="K5" s="36"/>
      <c r="L5" s="38"/>
      <c r="M5" s="37">
        <f>J5+N5</f>
        <v>807500.4795</v>
      </c>
      <c r="N5" s="37">
        <f t="shared" ref="N5:N10" si="0">E5*0.65-J5</f>
        <v>603517.798</v>
      </c>
      <c r="O5" s="39">
        <v>0.65</v>
      </c>
      <c r="P5" s="40">
        <v>1530956.58</v>
      </c>
      <c r="Q5" s="40">
        <f>M12-P5</f>
        <v>3777398.708</v>
      </c>
      <c r="R5" s="59"/>
      <c r="T5" s="60"/>
    </row>
    <row r="6" ht="42.75" outlineLevel="1" spans="1:20">
      <c r="A6" s="16">
        <v>2</v>
      </c>
      <c r="B6" s="17" t="s">
        <v>22</v>
      </c>
      <c r="C6" s="18" t="s">
        <v>37</v>
      </c>
      <c r="D6" s="17" t="s">
        <v>36</v>
      </c>
      <c r="E6" s="19">
        <f>1386944.99-1175.07-14828.2</f>
        <v>1370941.72</v>
      </c>
      <c r="F6" s="17"/>
      <c r="G6" s="20"/>
      <c r="H6" s="20"/>
      <c r="I6" s="36"/>
      <c r="J6" s="37">
        <f>374219.23*0.65</f>
        <v>243242.4995</v>
      </c>
      <c r="K6" s="36"/>
      <c r="L6" s="38"/>
      <c r="M6" s="37">
        <f>J6+N6</f>
        <v>891112.118</v>
      </c>
      <c r="N6" s="37">
        <f t="shared" si="0"/>
        <v>647869.6185</v>
      </c>
      <c r="O6" s="41"/>
      <c r="P6" s="42"/>
      <c r="Q6" s="42"/>
      <c r="R6" s="48"/>
      <c r="T6" s="60"/>
    </row>
    <row r="7" ht="42.75" outlineLevel="1" spans="1:20">
      <c r="A7" s="16">
        <v>3</v>
      </c>
      <c r="B7" s="17" t="s">
        <v>22</v>
      </c>
      <c r="C7" s="18" t="s">
        <v>38</v>
      </c>
      <c r="D7" s="17" t="s">
        <v>36</v>
      </c>
      <c r="E7" s="19">
        <f>867592.28-1175.07-16153.9</f>
        <v>850263.31</v>
      </c>
      <c r="F7" s="17"/>
      <c r="G7" s="20"/>
      <c r="H7" s="20"/>
      <c r="I7" s="36"/>
      <c r="J7" s="37">
        <f>52684.81*0.65</f>
        <v>34245.1265</v>
      </c>
      <c r="K7" s="36"/>
      <c r="L7" s="38"/>
      <c r="M7" s="37">
        <f>J7+N7</f>
        <v>552671.1515</v>
      </c>
      <c r="N7" s="37">
        <f t="shared" si="0"/>
        <v>518426.025</v>
      </c>
      <c r="O7" s="41"/>
      <c r="P7" s="42"/>
      <c r="Q7" s="42"/>
      <c r="R7" s="48"/>
      <c r="T7" s="60"/>
    </row>
    <row r="8" ht="42.75" outlineLevel="1" spans="1:20">
      <c r="A8" s="16">
        <v>4</v>
      </c>
      <c r="B8" s="17" t="s">
        <v>22</v>
      </c>
      <c r="C8" s="18" t="s">
        <v>39</v>
      </c>
      <c r="D8" s="17" t="s">
        <v>36</v>
      </c>
      <c r="E8" s="19">
        <f>1054839.87-1175.07-7905.1</f>
        <v>1045759.7</v>
      </c>
      <c r="F8" s="17"/>
      <c r="G8" s="20"/>
      <c r="H8" s="20"/>
      <c r="I8" s="36"/>
      <c r="J8" s="37">
        <f>206832.42*0.65</f>
        <v>134441.073</v>
      </c>
      <c r="K8" s="36"/>
      <c r="L8" s="38"/>
      <c r="M8" s="37">
        <f>J8+N8</f>
        <v>679743.805</v>
      </c>
      <c r="N8" s="37">
        <f t="shared" si="0"/>
        <v>545302.732</v>
      </c>
      <c r="O8" s="41"/>
      <c r="P8" s="42"/>
      <c r="Q8" s="42"/>
      <c r="R8" s="48"/>
      <c r="T8" s="60"/>
    </row>
    <row r="9" ht="42.75" outlineLevel="1" spans="1:20">
      <c r="A9" s="16">
        <v>5</v>
      </c>
      <c r="B9" s="17" t="s">
        <v>22</v>
      </c>
      <c r="C9" s="18" t="s">
        <v>40</v>
      </c>
      <c r="D9" s="17" t="s">
        <v>36</v>
      </c>
      <c r="E9" s="19">
        <f>1230476.38-1175.07-14950.95</f>
        <v>1214350.36</v>
      </c>
      <c r="F9" s="17"/>
      <c r="G9" s="20"/>
      <c r="H9" s="20"/>
      <c r="I9" s="36"/>
      <c r="J9" s="37">
        <f>407761.84*0.65</f>
        <v>265045.196</v>
      </c>
      <c r="K9" s="36"/>
      <c r="L9" s="38"/>
      <c r="M9" s="37">
        <f>J9+N9</f>
        <v>789327.734</v>
      </c>
      <c r="N9" s="37">
        <f t="shared" si="0"/>
        <v>524282.538</v>
      </c>
      <c r="O9" s="41"/>
      <c r="P9" s="42"/>
      <c r="Q9" s="42"/>
      <c r="R9" s="48"/>
      <c r="T9" s="60"/>
    </row>
    <row r="10" ht="42.75" outlineLevel="1" spans="1:20">
      <c r="A10" s="16">
        <v>6</v>
      </c>
      <c r="B10" s="17" t="s">
        <v>22</v>
      </c>
      <c r="C10" s="18" t="s">
        <v>41</v>
      </c>
      <c r="D10" s="17" t="s">
        <v>36</v>
      </c>
      <c r="E10" s="19">
        <f>77518.11-1175.07-1939.45</f>
        <v>74403.59</v>
      </c>
      <c r="F10" s="17"/>
      <c r="G10" s="20"/>
      <c r="H10" s="20"/>
      <c r="I10" s="36"/>
      <c r="J10" s="37">
        <v>0</v>
      </c>
      <c r="K10" s="36"/>
      <c r="L10" s="38"/>
      <c r="M10" s="37">
        <f>J10</f>
        <v>0</v>
      </c>
      <c r="N10" s="37">
        <f t="shared" si="0"/>
        <v>48362.3335</v>
      </c>
      <c r="O10" s="43"/>
      <c r="P10" s="42"/>
      <c r="Q10" s="42"/>
      <c r="R10" s="48"/>
      <c r="T10" s="60"/>
    </row>
    <row r="11" ht="44" customHeight="1" outlineLevel="1" spans="1:20">
      <c r="A11" s="16">
        <v>7</v>
      </c>
      <c r="B11" s="17" t="s">
        <v>22</v>
      </c>
      <c r="C11" s="21" t="s">
        <v>42</v>
      </c>
      <c r="D11" s="17" t="s">
        <v>36</v>
      </c>
      <c r="E11" s="19">
        <v>5944623.05</v>
      </c>
      <c r="F11" s="17"/>
      <c r="G11" s="20"/>
      <c r="H11" s="20"/>
      <c r="I11" s="44"/>
      <c r="J11" s="19">
        <v>1588000</v>
      </c>
      <c r="K11" s="36"/>
      <c r="L11" s="45">
        <v>0.65</v>
      </c>
      <c r="M11" s="37">
        <f>J11</f>
        <v>1588000</v>
      </c>
      <c r="N11" s="37">
        <v>0</v>
      </c>
      <c r="O11" s="46"/>
      <c r="P11" s="47"/>
      <c r="Q11" s="47"/>
      <c r="R11" s="48"/>
      <c r="T11" s="60"/>
    </row>
    <row r="12" ht="25" customHeight="1" spans="1:18">
      <c r="A12" s="22"/>
      <c r="B12" s="23" t="s">
        <v>43</v>
      </c>
      <c r="C12" s="23"/>
      <c r="D12" s="23"/>
      <c r="E12" s="23"/>
      <c r="F12" s="23"/>
      <c r="G12" s="23"/>
      <c r="H12" s="22"/>
      <c r="I12" s="36"/>
      <c r="J12" s="37">
        <f>SUM(J5:J11)</f>
        <v>2468956.5765</v>
      </c>
      <c r="K12" s="48"/>
      <c r="L12" s="48"/>
      <c r="M12" s="37">
        <f>SUM(M5:M11)</f>
        <v>5308355.288</v>
      </c>
      <c r="N12" s="37">
        <f>SUM(N5:N11)</f>
        <v>2887761.045</v>
      </c>
      <c r="O12" s="46"/>
      <c r="P12" s="37">
        <f>SUM(P5:P11)</f>
        <v>1530956.58</v>
      </c>
      <c r="Q12" s="37">
        <f>SUM(Q5:Q11)</f>
        <v>3777398.708</v>
      </c>
      <c r="R12" s="61" t="s">
        <v>44</v>
      </c>
    </row>
    <row r="13" ht="25" hidden="1" customHeight="1" spans="1:18">
      <c r="A13" s="24" t="s">
        <v>45</v>
      </c>
      <c r="B13" s="24"/>
      <c r="C13" s="24"/>
      <c r="D13" s="24"/>
      <c r="E13" s="24"/>
      <c r="F13" s="24"/>
      <c r="G13" s="24"/>
      <c r="H13" s="24"/>
      <c r="I13" s="49"/>
      <c r="J13" s="24"/>
      <c r="K13" s="24"/>
      <c r="L13" s="24"/>
      <c r="M13" s="24"/>
      <c r="N13" s="50"/>
      <c r="O13" s="49"/>
      <c r="P13" s="24"/>
      <c r="Q13" s="24"/>
      <c r="R13" s="24"/>
    </row>
    <row r="14" ht="25" hidden="1" customHeight="1" spans="1:18">
      <c r="A14" s="24" t="s">
        <v>46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ht="26.25" customHeight="1" spans="1:18">
      <c r="A15" s="25"/>
      <c r="B15" s="26"/>
      <c r="C15" s="26"/>
      <c r="D15" s="26"/>
      <c r="E15" s="26"/>
      <c r="F15" s="26"/>
      <c r="G15" s="26"/>
      <c r="H15" s="26"/>
      <c r="I15" s="51"/>
      <c r="J15" s="52" t="s">
        <v>47</v>
      </c>
      <c r="K15" s="52"/>
      <c r="L15" s="52"/>
      <c r="M15" s="53"/>
      <c r="N15" s="54"/>
      <c r="O15" s="55" t="s">
        <v>48</v>
      </c>
      <c r="P15" s="56"/>
      <c r="Q15" s="26"/>
      <c r="R15" s="26"/>
    </row>
    <row r="16" ht="28.5" customHeight="1" spans="1:18">
      <c r="A16" s="25"/>
      <c r="B16" s="26"/>
      <c r="C16" s="26"/>
      <c r="D16" s="26"/>
      <c r="E16" s="26"/>
      <c r="F16" s="26"/>
      <c r="G16" s="26"/>
      <c r="H16" s="26"/>
      <c r="I16" s="51"/>
      <c r="M16" s="26"/>
      <c r="N16" s="57"/>
      <c r="O16" s="51"/>
      <c r="P16" s="26"/>
      <c r="Q16" s="26"/>
      <c r="R16" s="26"/>
    </row>
  </sheetData>
  <sheetProtection formatCells="0" insertHyperlinks="0" autoFilter="0"/>
  <autoFilter ref="A1:R15">
    <extLst/>
  </autoFilter>
  <mergeCells count="25">
    <mergeCell ref="A1:R1"/>
    <mergeCell ref="I2:J2"/>
    <mergeCell ref="K2:M2"/>
    <mergeCell ref="N2:O2"/>
    <mergeCell ref="B4:D4"/>
    <mergeCell ref="B12:G12"/>
    <mergeCell ref="A13:R13"/>
    <mergeCell ref="A14:R14"/>
    <mergeCell ref="J15:L15"/>
    <mergeCell ref="M15:N15"/>
    <mergeCell ref="O15:P15"/>
    <mergeCell ref="A2:A3"/>
    <mergeCell ref="B2:B3"/>
    <mergeCell ref="C2:C3"/>
    <mergeCell ref="D2:D3"/>
    <mergeCell ref="E2:E3"/>
    <mergeCell ref="F2:F3"/>
    <mergeCell ref="G2:G3"/>
    <mergeCell ref="H2:H3"/>
    <mergeCell ref="O5:O10"/>
    <mergeCell ref="P2:P3"/>
    <mergeCell ref="P5:P11"/>
    <mergeCell ref="Q2:Q3"/>
    <mergeCell ref="Q5:Q11"/>
    <mergeCell ref="R2:R3"/>
  </mergeCells>
  <pageMargins left="0.511805555555556" right="0.236111111111111" top="0.66875" bottom="0.511805555555556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14" sqref="D14"/>
    </sheetView>
  </sheetViews>
  <sheetFormatPr defaultColWidth="9" defaultRowHeight="13.5" outlineLevelCol="3"/>
  <cols>
    <col min="2" max="2" width="17.5" customWidth="1"/>
    <col min="3" max="3" width="22.25" customWidth="1"/>
    <col min="4" max="4" width="12.625"/>
  </cols>
  <sheetData>
    <row r="1" spans="1:4">
      <c r="A1">
        <v>1</v>
      </c>
      <c r="B1" t="s">
        <v>49</v>
      </c>
      <c r="C1">
        <v>1242308.43</v>
      </c>
      <c r="D1" s="1">
        <f>C1*0.65</f>
        <v>807500.4795</v>
      </c>
    </row>
    <row r="2" spans="1:4">
      <c r="A2">
        <v>2</v>
      </c>
      <c r="B2" t="s">
        <v>50</v>
      </c>
      <c r="C2">
        <v>1370941.72</v>
      </c>
      <c r="D2" s="1">
        <f>C2*0.65</f>
        <v>891112.118</v>
      </c>
    </row>
    <row r="3" spans="1:4">
      <c r="A3">
        <v>3</v>
      </c>
      <c r="B3" t="s">
        <v>51</v>
      </c>
      <c r="C3">
        <v>850263.31</v>
      </c>
      <c r="D3" s="1">
        <f>C3*0.65</f>
        <v>552671.1515</v>
      </c>
    </row>
    <row r="4" spans="1:4">
      <c r="A4">
        <v>4</v>
      </c>
      <c r="B4" t="s">
        <v>52</v>
      </c>
      <c r="C4">
        <v>1045759.7</v>
      </c>
      <c r="D4" s="1">
        <f>C4*0.65</f>
        <v>679743.805</v>
      </c>
    </row>
    <row r="5" spans="1:4">
      <c r="A5">
        <v>5</v>
      </c>
      <c r="B5" t="s">
        <v>53</v>
      </c>
      <c r="C5">
        <v>1214350.36</v>
      </c>
      <c r="D5" s="1">
        <f>C5*0.65</f>
        <v>789327.734</v>
      </c>
    </row>
    <row r="6" spans="1:4">
      <c r="A6">
        <v>6</v>
      </c>
      <c r="B6" t="s">
        <v>54</v>
      </c>
      <c r="C6">
        <v>74403.59</v>
      </c>
      <c r="D6" s="1">
        <f>C6*0.65</f>
        <v>48362.3335</v>
      </c>
    </row>
    <row r="7" spans="1:4">
      <c r="A7">
        <v>7</v>
      </c>
      <c r="B7" t="s">
        <v>55</v>
      </c>
      <c r="C7"/>
      <c r="D7">
        <f>SUM(D1:D6)</f>
        <v>3768717.6215</v>
      </c>
    </row>
    <row r="8" spans="1:2">
      <c r="A8">
        <v>8</v>
      </c>
      <c r="B8" t="s">
        <v>56</v>
      </c>
    </row>
    <row r="9" spans="1:2">
      <c r="A9">
        <v>9</v>
      </c>
      <c r="B9" t="s">
        <v>57</v>
      </c>
    </row>
    <row r="10" spans="1:2">
      <c r="A10">
        <v>10</v>
      </c>
      <c r="B10" t="s">
        <v>58</v>
      </c>
    </row>
    <row r="12" spans="4:4">
      <c r="D12">
        <v>880956.57</v>
      </c>
    </row>
    <row r="13" spans="4:4">
      <c r="D13">
        <f>D7-D12</f>
        <v>2887761.0515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开元壹号62号地块一期消防施工合同--第三次进度款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dccbb1</cp:lastModifiedBy>
  <dcterms:created xsi:type="dcterms:W3CDTF">2020-10-01T09:11:00Z</dcterms:created>
  <cp:lastPrinted>2021-06-25T16:38:00Z</cp:lastPrinted>
  <dcterms:modified xsi:type="dcterms:W3CDTF">2022-10-09T03:42:49Z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