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 tabRatio="717"/>
  </bookViews>
  <sheets>
    <sheet name="进度款" sheetId="10" r:id="rId1"/>
    <sheet name="汇总表" sheetId="9" r:id="rId2"/>
    <sheet name="东大门区域硬质铺装" sheetId="1" r:id="rId3"/>
  </sheets>
  <definedNames>
    <definedName name="_xlnm._FilterDatabase" localSheetId="2" hidden="1">东大门区域硬质铺装!$A$5:$N$97</definedName>
    <definedName name="_xlnm.Print_Area" localSheetId="2">东大门区域硬质铺装!$A$1:$N$97</definedName>
  </definedNames>
  <calcPr calcId="144525"/>
</workbook>
</file>

<file path=xl/sharedStrings.xml><?xml version="1.0" encoding="utf-8"?>
<sst xmlns="http://schemas.openxmlformats.org/spreadsheetml/2006/main" count="338" uniqueCount="208">
  <si>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</si>
  <si>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</si>
  <si>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</si>
  <si>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</si>
  <si>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</si>
  <si>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</si>
  <si>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</si>
  <si>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</si>
  <si>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</si>
  <si>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</si>
  <si>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</si>
  <si>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</si>
  <si>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</si>
  <si>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</si>
  <si>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</si>
  <si>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</si>
  <si>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</si>
  <si>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</si>
  <si>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</si>
  <si>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</si>
  <si>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</si>
  <si>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</si>
  <si>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</si>
  <si>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</si>
  <si>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</si>
  <si>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</si>
  <si>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</si>
  <si>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</si>
  <si>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</si>
  <si>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</si>
  <si>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</si>
  <si>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栾川山水文苑s1地块东大门及5#楼大堂施工工程造价</t>
  </si>
  <si>
    <t>已完成项目：围墙砌体及构造柱、景墙及干挂钢架、大门钢架龙骨、大门处路基层完成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</si>
  <si>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</si>
  <si>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</si>
  <si>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</si>
  <si>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</si>
  <si>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</si>
  <si>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</si>
  <si>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</si>
  <si>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</si>
  <si>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</si>
  <si>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栾川山水文苑s1地块东大门及5#楼大堂施工工程造价汇总表（单位：元）</t>
  </si>
  <si>
    <t>序 号</t>
  </si>
  <si>
    <t>项目名称</t>
  </si>
  <si>
    <t>单位</t>
  </si>
  <si>
    <t>工程量</t>
  </si>
  <si>
    <t>金额 
(元)</t>
  </si>
  <si>
    <t>备注</t>
  </si>
  <si>
    <t>一</t>
  </si>
  <si>
    <t>东大门区域已完成残值</t>
  </si>
  <si>
    <t>硬质装修部分</t>
  </si>
  <si>
    <t>项</t>
  </si>
  <si>
    <t>二</t>
  </si>
  <si>
    <t>本次进度款支付</t>
  </si>
  <si>
    <t>依据合同按80%支付</t>
  </si>
  <si>
    <t>三</t>
  </si>
  <si>
    <t>进度款最终金额</t>
  </si>
  <si>
    <t>栾川山水文苑项目东大门硬质景观清单及计价表</t>
  </si>
  <si>
    <t>项目特征描述</t>
  </si>
  <si>
    <t>计量
单位</t>
  </si>
  <si>
    <t>其中：各子项构成（元）</t>
  </si>
  <si>
    <t>含税综合单价(元)
f=(a+b+c+d+e)</t>
  </si>
  <si>
    <t>合价(元)=g*f</t>
  </si>
  <si>
    <t>主要材料品牌</t>
  </si>
  <si>
    <t>人工费
a</t>
  </si>
  <si>
    <t>主材费
b</t>
  </si>
  <si>
    <t>机械、辅材及其他c</t>
  </si>
  <si>
    <t>管理费、利润、措施、规费等一切费用
d=(a+b+c)*费率</t>
  </si>
  <si>
    <t>税金
e=(a+b+c+d)*费率</t>
  </si>
  <si>
    <t>C-1.01~1.04/C-2.01~2.04/C-3.01~C-3.02/C-4.01-C4.03 东侧次入口</t>
  </si>
  <si>
    <t>C-1.01~1.04地面铺装</t>
  </si>
  <si>
    <t>素土夯实</t>
  </si>
  <si>
    <t>1.素土夯实，密实度≥0.93
2、土方清理开挖至垫层底标高
3.其它满足规范和设计图纸要求</t>
  </si>
  <si>
    <t>m2</t>
  </si>
  <si>
    <t>碎石垫层</t>
  </si>
  <si>
    <t>1.200厚级配碎石垫层，密实度≥0.93
2.其它说明：其它满足规范和设计图纸要求</t>
  </si>
  <si>
    <t>m3</t>
  </si>
  <si>
    <t>砼垫层</t>
  </si>
  <si>
    <t>1.混凝土强度等级:200厚C25砼垫层
2.混凝土拌合料要求：符合规范要求
3.模板安拆费用计入综合单价，支模方式综合考虑
4.其它满足规范和设计图纸要求</t>
  </si>
  <si>
    <t>浅色透水沥青砼路面</t>
  </si>
  <si>
    <t>1.50厚5-10mm细粒式透水沥青层
2.具体做法详见图纸设计
3.其它满足规范和设计图纸要求</t>
  </si>
  <si>
    <t>仿芝麻灰荔枝面石英砖</t>
  </si>
  <si>
    <t>1.18厚300*300仿芝麻灰荔枝面石英砖
2.30厚1：3干硬性水泥砂浆粘结层
3.其它满足规范和设计图纸要求</t>
  </si>
  <si>
    <t>仿芝麻黑荔枝面石英砖</t>
  </si>
  <si>
    <t>1.18厚200*200仿芝麻黑荔枝面石英砖
2.30厚1：3干硬性水泥砂浆粘结层
3.其它满足规范和设计图纸要求</t>
  </si>
  <si>
    <t>仿福鼎黑荔枝面石英砖</t>
  </si>
  <si>
    <t>1.18厚100*100仿福鼎黑水洗面石英砖
2.30厚1：3干硬性水泥砂浆粘结层
3.其它满足规范和设计图纸要求</t>
  </si>
  <si>
    <t>仿雪浪石水洗面石英砖</t>
  </si>
  <si>
    <t>1.18厚900*900仿雪浪石水洗面石英砖
2.30厚1：3干硬性水泥砂浆粘结层
3.其它满足规范和设计图纸要求</t>
  </si>
  <si>
    <t>地面道牙铺装</t>
  </si>
  <si>
    <t>1.150厚600*170芝麻灰光面路缘石
2.30厚1:3水泥砂浆粘接层,1:3水泥砂浆卧牢
3.其他说明：其它满足规范和设计图纸要求</t>
  </si>
  <si>
    <t>m</t>
  </si>
  <si>
    <t>C-2.01~2.14东侧次入口大门</t>
  </si>
  <si>
    <t>屋顶装饰</t>
  </si>
  <si>
    <t>夹胶玻璃</t>
  </si>
  <si>
    <t>1.8+1.52pvb+8夹胶钢化玻璃
2.具体做法详见图纸设计
3.其他说明：其它满足规范和设计图纸要求</t>
  </si>
  <si>
    <t>洛玻</t>
  </si>
  <si>
    <t>夹胶玻璃的钢架</t>
  </si>
  <si>
    <t>1.5厚50*100镀锌矩管刷深咖色氟碳漆
2.具体做法详见图纸设计
3.其他说明：其它满足规范和设计图纸要求</t>
  </si>
  <si>
    <t>t</t>
  </si>
  <si>
    <t>天棚钢格栅</t>
  </si>
  <si>
    <t>1.3厚50*50镀锌矩管刷深咖色氟碳漆@130
2.具体做法详见图纸设计
3.其他说明：其它满足规范和设计图纸要求</t>
  </si>
  <si>
    <t>装饰铝板</t>
  </si>
  <si>
    <t>1.2.5厚铝板，面饰深咖色氟碳漆
2.具体做法详见图纸设计
3.其他说明：其它满足规范和设计图纸要求</t>
  </si>
  <si>
    <t>排水天沟</t>
  </si>
  <si>
    <t>1.150*150排水天沟：2厚304#不锈钢电镀深咖色
2.具体做法详见图纸设计
3.其他说明：其它满足规范和设计图纸要求</t>
  </si>
  <si>
    <t>不锈钢装饰板</t>
  </si>
  <si>
    <t>1.2厚304#不锈钢拉丝面电镀深咖色
2.具体做法详见图纸设计
3.其他说明：其它满足规范和设计图纸要求</t>
  </si>
  <si>
    <t>屋面钢骨架</t>
  </si>
  <si>
    <t>1.屋面钢骨架：镀锌钢管及角钢
2.具体做法详见图纸设计
3.其他说明：其它满足规范和设计图纸要求</t>
  </si>
  <si>
    <t>屋面回纹装饰</t>
  </si>
  <si>
    <t>1.2厚304#不锈钢拉丝面电镀深咖色，背部趁透光亚克力板，内藏灯带。
2.具体做法详见图纸设计
3.其他说明：其它满足规范和设计图纸要求</t>
  </si>
  <si>
    <t>屋面格栅装饰</t>
  </si>
  <si>
    <t>1.2厚30*30热镀锌矩形管@60，2厚50*50热镀锌矩形管@100，面饰浅咖色氟碳漆
2.具体做法详见图纸设计
3.其他说明：其它满足规范和设计图纸要求</t>
  </si>
  <si>
    <t>屋面檐口装饰件</t>
  </si>
  <si>
    <t>1.2厚304#不锈钢拉丝面电镀深咖色，檐口装饰件，按型折
2.具体做法详见图纸设计
3.其他说明：其它满足规范和设计图纸要求</t>
  </si>
  <si>
    <t>个</t>
  </si>
  <si>
    <t>LOGO字体</t>
  </si>
  <si>
    <t>1.部位：大门正立面：“山水文苑+中浩德”
2.2厚不锈钢拉丝面电镀深咖色，突出墙面30mm，具体做法详见图纸设计，由专业厂家制作安装。
3.其他说明：其它满足规范和设计图纸要求</t>
  </si>
  <si>
    <t>大门墙面装饰</t>
  </si>
  <si>
    <t>墙面干挂石材</t>
  </si>
  <si>
    <t>1.25厚芝麻白花岗岩荔枝面（干挂）
2.具体做法详见图纸设计
3.其他说明：其它满足规范和设计图纸要求</t>
  </si>
  <si>
    <t>窗上侧石材线条</t>
  </si>
  <si>
    <t>1.75厚180*600芝麻白花岗石荔枝面，异形加工
2.具体做法详见图纸设计
3.其他说明：其它满足规范和设计图纸要求</t>
  </si>
  <si>
    <t>窗下侧石材线条</t>
  </si>
  <si>
    <t>1.75厚600*100芝麻白花岗石荔枝面，异形加工
2.具体做法详见图纸设计
3.其他说明：其它满足规范和设计图纸要求</t>
  </si>
  <si>
    <t>窗台石材线条</t>
  </si>
  <si>
    <t>1.600*100*125厚芝麻白花岗石荔枝面，异形加工
2.具体做法详见图纸设计
3.其他说明：其它满足规范和设计图纸要求</t>
  </si>
  <si>
    <t>窗台侧壁石材</t>
  </si>
  <si>
    <t>1.窗户四周侧壁：25厚芝麻白花岗石荔枝面395mm宽、25厚芝麻白花岗石荔枝面370mm宽
2.具体做法详见图纸设计
3.其他说明：其它满足规范和设计图纸要求</t>
  </si>
  <si>
    <t>窗侧石材线条</t>
  </si>
  <si>
    <t>1.50厚300*80芝麻白花岗石荔枝面，异形加工
2.具体做法详见图纸设计
3.其他说明：其它满足规范和设计图纸要求</t>
  </si>
  <si>
    <t>成品窗</t>
  </si>
  <si>
    <t>1.洞口尺寸：1.7*1.8，1.2*1.8
2.具体做法详见图纸设计，专业厂家深化设计并安装
3.其他说明：其它满足规范和设计图纸要求</t>
  </si>
  <si>
    <t>成品门</t>
  </si>
  <si>
    <t>1.洞口尺寸：1.2*2.7
2.具体做法详见图纸设计，专业厂家深化设计并安装
3.其他说明：其它满足规范和设计图纸要求</t>
  </si>
  <si>
    <t>墙面钢骨架</t>
  </si>
  <si>
    <t>1.墙面钢骨架：镀锌钢管、角钢、预埋件
2.具体做法详见图纸设计
3.其他说明：其它满足规范和设计图纸要求</t>
  </si>
  <si>
    <t>成品钢格栅</t>
  </si>
  <si>
    <t>1.成品钢格栅：3厚20*50热镀锌矩形管@40+2厚热镀锌钢板面饰深咖色氟碳漆
2.具体做法详见图纸设计
3.其他说明：其它满足规范和设计图纸要求</t>
  </si>
  <si>
    <t>墙面不锈钢拉丝面装饰</t>
  </si>
  <si>
    <t>墙面石材线条</t>
  </si>
  <si>
    <t>1.300mm宽石材异形线条300宽：45厚600*200芝麻白花岗岩荔枝面+75厚600*100芝麻白花岗岩荔枝面，异形加工。
2.具体做法详见图纸设计
3.其他说明：其它满足规范和设计图纸要求</t>
  </si>
  <si>
    <t>墙面金属线条</t>
  </si>
  <si>
    <t>1.20宽2厚304#不锈钢装饰条，拉丝面电镀深咖色镶嵌于墙上
2.具体做法详见图纸设计
3.其他说明：其它满足规范和设计图纸要求</t>
  </si>
  <si>
    <t>1.尺寸：2600*4400
2.具体做法详见图纸设计，含预埋件。
3.其他说明：其它满足规范和设计图纸要求</t>
  </si>
  <si>
    <t>成品钢格栅大门</t>
  </si>
  <si>
    <t>1.尺寸：1300*4370
2.具体做法详见图纸设计，含预埋件。
3.其他说明：其它满足规范和设计图纸要求</t>
  </si>
  <si>
    <t>成品钢消防门</t>
  </si>
  <si>
    <t>1.尺寸：4300*1000
2.具体做法详见图纸设计，含预埋件。
3.其他说明：其它满足规范和设计图纸要求</t>
  </si>
  <si>
    <t>门卫室室内装修</t>
  </si>
  <si>
    <t>天棚</t>
  </si>
  <si>
    <t>1.白色石膏板吊顶，含吊顶螺杆
2.具体做法详见图纸设计
3.其他说明：其它满足规范和设计图纸要求</t>
  </si>
  <si>
    <t>地面</t>
  </si>
  <si>
    <t>1.地板砖，含30厚1:3水泥砂浆粘结层
2.具体做法详见图纸设计
3.其他说明：其它满足规范和设计图纸要求</t>
  </si>
  <si>
    <t>墙面</t>
  </si>
  <si>
    <t>1.乳胶漆饰面，含20厚1:2.5水泥砂浆找平层
2.具体做法详见图纸设计
3.其他说明：其它满足规范和设计图纸要求</t>
  </si>
  <si>
    <t>20厚1:2.5水泥砂浆找平层取消</t>
  </si>
  <si>
    <t>C-3.01~C-3.02东门景墙一装饰及结构</t>
  </si>
  <si>
    <t>挖土方</t>
  </si>
  <si>
    <t>1.土壤类别：综合
2.挖土深度：详设计
3.开挖方式：人工、机械综合考虑   
4.多余土方运送场内指定位置
5.其它满足规范和设计图纸要求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</si>
  <si>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</si>
  <si>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</si>
  <si>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1.素土夯实，密实度≥0.93
2.其它满足规范和设计图纸要求</t>
  </si>
  <si>
    <t>1.150厚级配碎石垫层，密实度≥0.93
2.其它说明：其它满足规范和设计图纸要求</t>
  </si>
  <si>
    <t>1.混凝土强度等级:100厚C20混凝土
2.混凝土拌合料要求：符合规范要求
3.模板安拆费用计入综合单价，支模方式综合考虑
4.其它满足规范和设计图纸要求</t>
  </si>
  <si>
    <t>独立基础</t>
  </si>
  <si>
    <t>1.C25钢筋混凝土
2.混凝土拌合料要求：符合规范要求
3.模板安拆费用计入综合单价，支模方式综合考虑
4.其它满足规范和设计图纸要求</t>
  </si>
  <si>
    <t>砖基础</t>
  </si>
  <si>
    <t>1.砖品种、规格、强度等级：MU10页岩砖
2.基础类型：砖基础
3.砂浆强度等级：M7.5水泥砂浆
4.其它说明：其他满足规范和图纸设计要求</t>
  </si>
  <si>
    <t>砖墙砌体</t>
  </si>
  <si>
    <t>1.砖品种、规格、强度等级：MU10页岩砖
2.砂浆强度等级：M7.5水泥砂浆
3.其它说明：其他满足规范和图纸设计要求</t>
  </si>
  <si>
    <t>构造柱</t>
  </si>
  <si>
    <t>1.混凝土强度等级:C25混凝土
2.混凝土拌合料要求：符合规范要求
3.模板安拆费用计入综合单价，支模方式综合考虑
4.其它满足规范和设计图纸要求</t>
  </si>
  <si>
    <t>圈梁及压顶</t>
  </si>
  <si>
    <t>1.C25钢筋混凝土圈梁:240*240/240*180/240*240
2.混凝土拌合料要求：符合规范要求
3.模板安拆费用计入综合单价，支模方式综合考虑
4.其它满足规范和设计图纸要求</t>
  </si>
  <si>
    <t>现浇构件钢筋</t>
  </si>
  <si>
    <t>1.现浇构件带肋钢筋HPB300  直径≤10mm
2.含钢筋搭接
3.其它说明：其它满足规范和设计图纸要求</t>
  </si>
  <si>
    <t>1.现浇构件带肋钢筋HRB400  直径=12mm、14mm
2.含钢筋搭接
3.其它说明：其它满足规范和设计图纸要求</t>
  </si>
  <si>
    <t>景墙墙面装饰</t>
  </si>
  <si>
    <t>1.景墙侧面：喷涂外墙真石漆（仿芝麻白荔枝面）+20厚1:2.5水泥砂浆找平层
2.具体做法详见图纸设计
3.其它满足规范和设计图纸要求</t>
  </si>
  <si>
    <t>景墙墙顶钢板装饰</t>
  </si>
  <si>
    <t>1.景墙顶面：2厚镀锌钢板按型折弯，面饰深咖色金属氟碳漆喷砂面
2.具体做法详见图纸设计
3.其它满足规范和设计图纸要求</t>
  </si>
  <si>
    <t>景墙墙面干挂石材</t>
  </si>
  <si>
    <t>1.景墙正面：25厚芝麻白花岗岩荔枝面干挂，表面拉5*5槽@100
2.具体做法详见图纸设计
3.其他说明：其它满足规范和设计图纸要求</t>
  </si>
  <si>
    <t>墙面钢挂件</t>
  </si>
  <si>
    <t>1.墙面钢骨架：5厚50*50热镀锌角钢@1200+5厚50*50热镀锌角钢@600
2.具体做法详见图纸设计
3.其他说明：其它满足规范和设计图纸要求</t>
  </si>
  <si>
    <t>C-4.01~C-4.03东门景墙二装饰及结构</t>
  </si>
  <si>
    <t>条形基础</t>
  </si>
  <si>
    <t>钢筋砼墙体</t>
  </si>
  <si>
    <t>1.现浇构件带肋钢筋HRB400  直径=12mm
2.含钢筋搭接
3.其它说明：其它满足规范和设计图纸要求</t>
  </si>
  <si>
    <t>1.景墙侧面：喷涂真石漆（仿芝麻白荔枝面）+20厚1:2.5水泥砂浆找平层
2.其它满足规范和设计图纸要求</t>
  </si>
  <si>
    <t>1.景墙顶面：2厚镀锌钢板按型折弯，面饰深咖色金属氟碳漆喷砂面
2.其它满足规范和设计图纸要求</t>
  </si>
  <si>
    <t>B-6.01~6.04次入口围墙</t>
  </si>
  <si>
    <t>压顶</t>
  </si>
  <si>
    <t>1.C25钢筋混凝土圈梁:240*300
2.混凝土拌合料要求：符合规范要求
3.模板安拆费用计入综合单价，支模方式综合考虑
4.其它满足规范和设计图纸要求</t>
  </si>
  <si>
    <t>围墙墙面装饰</t>
  </si>
  <si>
    <t>1.景墙侧面：喷涂外墙米白色仿石漆，拉5*5槽@100，刮外墙腻子2-3遍，干后砂平。
2.10厚1:2水泥砂浆找平铁模压光，15厚1:3水泥砂浆砂浆打底扫光或划出纹道。
3.具体做法详见图纸设计
4.其它满足规范和设计图纸要求</t>
  </si>
  <si>
    <t>围墙墙顶石材装饰</t>
  </si>
  <si>
    <t>1.围墙顶面：30厚240*540芝麻灰烧面石材
2.具体做法详见图纸设计
3.其它满足规范和设计图纸要求</t>
  </si>
  <si>
    <t>1.围墙顶面：30厚100*300、100*600芝麻灰烧面石材，下端拉10深20宽槽
2.具体做法详见图纸设计
3.其他说明：其它满足规范和设计图纸要求</t>
  </si>
  <si>
    <t>踢脚线</t>
  </si>
  <si>
    <t>1.15厚100*600灰色仿石砖踢脚线+25厚1:2.5水泥砂浆粘结层
2.具体做法详见图纸设计
3.其他说明：其它满足规范和设计图纸要求</t>
  </si>
  <si>
    <t>围墙钢栏杆</t>
  </si>
  <si>
    <t>1.尺寸：1.8m高
2.材质：3厚60*30镀锌矩形管横管+2.5厚30*30镀锌矩形管立管+3厚60*60镀锌矩形管立管，面饰深咖色金属氟碳漆喷砂面，含预埋件。
3.具体做法详见图纸设计，含预埋件。
4.其他说明：其它满足规范和设计图纸要求</t>
  </si>
  <si>
    <t>元</t>
  </si>
  <si>
    <t>备注：1.综合单价包括且不限于人工、材料、机械、措施、检验检测、规费、管理费、利润、税金(增值税专用发票)、赶工措施、安全防护、现场文明施工措施、风险等全部费用。
2.本工程清单，无论是否存在缺项、漏项、工程量偏差，均视为乙方已综合考虑在固定合同总价内。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</si>
</sst>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0_ "/>
    <numFmt numFmtId="179" formatCode="0.00_);[Red]\(0.00\)"/>
  </numFmts>
  <fonts count="50">
    <font>
      <sz val="10"/>
      <name val="Arial"/>
      <charset val="1"/>
    </font>
    <font>
      <sz val="9"/>
      <name val="Arial"/>
      <charset val="1"/>
    </font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11"/>
      <color theme="0"/>
      <name val="Microsoft YaHei"/>
      <charset val="134"/>
    </font>
    <font>
      <sz val="10"/>
      <name val="Microsoft YaHei"/>
      <charset val="1"/>
    </font>
    <font>
      <sz val="10"/>
      <name val="Microsoft YaHei"/>
      <charset val="0"/>
    </font>
    <font>
      <sz val="8"/>
      <name val="Microsoft YaHei"/>
      <charset val="0"/>
    </font>
    <font>
      <b/>
      <sz val="10"/>
      <color theme="1"/>
      <name val="Microsoft YaHei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6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12" borderId="6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0" fillId="16" borderId="9" applyNumberFormat="0" applyAlignment="0" applyProtection="0">
      <alignment vertical="center"/>
    </xf>
    <xf numFmtId="0" fontId="41" fillId="16" borderId="5" applyNumberFormat="0" applyAlignment="0" applyProtection="0">
      <alignment vertical="center"/>
    </xf>
    <xf numFmtId="0" fontId="42" fillId="17" borderId="10" applyNumberFormat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7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48" fillId="0" borderId="0">
      <alignment vertical="center"/>
    </xf>
    <xf numFmtId="0" fontId="49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4" fillId="0" borderId="0"/>
  </cellStyleXfs>
  <cellXfs count="106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10" fontId="16" fillId="0" borderId="0" xfId="0" applyNumberFormat="1" applyFont="1" applyFill="1" applyAlignment="1">
      <alignment horizontal="center" vertical="center"/>
    </xf>
    <xf numFmtId="176" fontId="16" fillId="0" borderId="0" xfId="11" applyNumberFormat="1" applyFont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0" fontId="18" fillId="0" borderId="0" xfId="0" applyNumberFormat="1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10" fontId="19" fillId="3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2" fontId="20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2" fontId="20" fillId="4" borderId="2" xfId="0" applyNumberFormat="1" applyFont="1" applyFill="1" applyBorder="1" applyAlignment="1">
      <alignment horizontal="center" vertical="center" wrapText="1"/>
    </xf>
    <xf numFmtId="176" fontId="20" fillId="4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10" fontId="23" fillId="5" borderId="2" xfId="0" applyNumberFormat="1" applyFont="1" applyFill="1" applyBorder="1" applyAlignment="1">
      <alignment horizontal="center" vertical="center" wrapText="1"/>
    </xf>
    <xf numFmtId="176" fontId="24" fillId="5" borderId="2" xfId="0" applyNumberFormat="1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10" fontId="24" fillId="6" borderId="2" xfId="11" applyNumberFormat="1" applyFont="1" applyFill="1" applyBorder="1" applyAlignment="1">
      <alignment horizontal="center" vertical="center"/>
    </xf>
    <xf numFmtId="176" fontId="24" fillId="6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0" fontId="24" fillId="0" borderId="2" xfId="11" applyNumberFormat="1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10" fontId="23" fillId="0" borderId="0" xfId="0" applyNumberFormat="1" applyFont="1" applyFill="1" applyAlignment="1">
      <alignment horizontal="left" vertical="center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/>
    </xf>
    <xf numFmtId="10" fontId="26" fillId="0" borderId="0" xfId="0" applyNumberFormat="1" applyFont="1" applyFill="1" applyAlignment="1">
      <alignment vertical="center"/>
    </xf>
    <xf numFmtId="0" fontId="26" fillId="0" borderId="0" xfId="0" applyFont="1" applyFill="1" applyBorder="1" applyAlignment="1">
      <alignment horizontal="right" vertical="center" wrapText="1"/>
    </xf>
    <xf numFmtId="176" fontId="18" fillId="0" borderId="0" xfId="11" applyNumberFormat="1" applyFont="1" applyAlignment="1">
      <alignment horizontal="center" vertical="center"/>
    </xf>
    <xf numFmtId="176" fontId="19" fillId="3" borderId="2" xfId="11" applyNumberFormat="1" applyFont="1" applyFill="1" applyBorder="1" applyAlignment="1">
      <alignment horizontal="center" vertical="center" wrapText="1"/>
    </xf>
    <xf numFmtId="9" fontId="20" fillId="4" borderId="2" xfId="0" applyNumberFormat="1" applyFont="1" applyFill="1" applyBorder="1" applyAlignment="1">
      <alignment horizontal="center" vertical="center" wrapText="1"/>
    </xf>
    <xf numFmtId="176" fontId="20" fillId="4" borderId="2" xfId="11" applyNumberFormat="1" applyFont="1" applyFill="1" applyBorder="1" applyAlignment="1">
      <alignment horizontal="center" vertical="center" wrapText="1"/>
    </xf>
    <xf numFmtId="10" fontId="20" fillId="4" borderId="2" xfId="0" applyNumberFormat="1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9" fontId="23" fillId="5" borderId="2" xfId="0" applyNumberFormat="1" applyFont="1" applyFill="1" applyBorder="1" applyAlignment="1">
      <alignment horizontal="center" vertical="center" wrapText="1"/>
    </xf>
    <xf numFmtId="10" fontId="24" fillId="5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9" fontId="23" fillId="6" borderId="2" xfId="0" applyNumberFormat="1" applyFont="1" applyFill="1" applyBorder="1" applyAlignment="1">
      <alignment horizontal="center" vertical="center" wrapText="1"/>
    </xf>
    <xf numFmtId="10" fontId="24" fillId="6" borderId="2" xfId="0" applyNumberFormat="1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176" fontId="24" fillId="0" borderId="2" xfId="11" applyNumberFormat="1" applyFont="1" applyBorder="1" applyAlignment="1">
      <alignment horizontal="center" vertical="center"/>
    </xf>
    <xf numFmtId="10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176" fontId="23" fillId="0" borderId="0" xfId="11" applyNumberFormat="1" applyFont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176" fontId="26" fillId="0" borderId="0" xfId="11" applyNumberFormat="1" applyFont="1" applyFill="1" applyAlignment="1">
      <alignment horizontal="center" vertical="center"/>
    </xf>
    <xf numFmtId="10" fontId="26" fillId="0" borderId="0" xfId="0" applyNumberFormat="1" applyFont="1" applyFill="1" applyAlignment="1">
      <alignment horizontal="left" vertical="top" wrapText="1"/>
    </xf>
    <xf numFmtId="0" fontId="26" fillId="0" borderId="0" xfId="0" applyFont="1" applyFill="1" applyAlignment="1">
      <alignment horizontal="left" vertical="top" wrapText="1"/>
    </xf>
    <xf numFmtId="176" fontId="26" fillId="0" borderId="0" xfId="11" applyNumberFormat="1" applyFont="1" applyFill="1" applyAlignment="1">
      <alignment vertical="center"/>
    </xf>
    <xf numFmtId="179" fontId="16" fillId="0" borderId="0" xfId="0" applyNumberFormat="1" applyFont="1" applyFill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凯德·风尚三期景观工程植物造价估算" xfId="38"/>
    <cellStyle name="40% - 强调文字颜色 2" xfId="39" builtinId="35"/>
    <cellStyle name="常规 53" xfId="40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3232" xfId="52"/>
    <cellStyle name="常规 2" xfId="53"/>
    <cellStyle name="常规_一、绿化清单1-广东、福建_2" xfId="54"/>
    <cellStyle name="常规 3" xfId="55"/>
    <cellStyle name="常规 5" xfId="56"/>
    <cellStyle name="常规 7" xfId="57"/>
    <cellStyle name="常规_蓝湖郡调拨单统计" xfId="58"/>
    <cellStyle name="Normal" xfId="59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I5" sqref="I5"/>
    </sheetView>
  </sheetViews>
  <sheetFormatPr defaultColWidth="10.2857142857143" defaultRowHeight="13.5"/>
  <cols>
    <col min="1" max="1" width="4.42857142857143" style="54" customWidth="1"/>
    <col min="2" max="2" width="15.2857142857143" style="54" customWidth="1"/>
    <col min="3" max="3" width="10.5714285714286" style="54" customWidth="1"/>
    <col min="4" max="5" width="8.71428571428571" style="54" customWidth="1"/>
    <col min="6" max="6" width="8.71428571428571" style="55" customWidth="1"/>
    <col min="7" max="7" width="8.57142857142857" style="54" customWidth="1"/>
    <col min="8" max="8" width="9.85714285714286" style="54" customWidth="1"/>
    <col min="9" max="9" width="8" style="54" customWidth="1"/>
    <col min="10" max="10" width="9.85714285714286" style="54" customWidth="1"/>
    <col min="11" max="11" width="8.57142857142857" style="56" customWidth="1"/>
    <col min="12" max="12" width="6.85714285714286" style="55" customWidth="1"/>
    <col min="13" max="13" width="9.42857142857143" style="54" customWidth="1"/>
    <col min="14" max="14" width="8.42857142857143" style="54" customWidth="1"/>
    <col min="15" max="15" width="16.4285714285714" style="54" customWidth="1"/>
    <col min="16" max="16384" width="10.2857142857143" style="54"/>
  </cols>
  <sheetData>
    <row r="1" s="54" customFormat="1" ht="27" customHeight="1" spans="1:15">
      <c r="A1" s="57" t="s">
        <v>0</v>
      </c>
      <c r="B1" s="58"/>
      <c r="C1" s="58"/>
      <c r="D1" s="58"/>
      <c r="E1" s="58"/>
      <c r="F1" s="59"/>
      <c r="G1" s="58"/>
      <c r="H1" s="58"/>
      <c r="I1" s="58"/>
      <c r="J1" s="58"/>
      <c r="K1" s="84"/>
      <c r="L1" s="59"/>
      <c r="M1" s="58"/>
      <c r="N1" s="58"/>
      <c r="O1" s="58"/>
    </row>
    <row r="2" s="54" customFormat="1" ht="29" customHeight="1" spans="1:15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1" t="s">
        <v>6</v>
      </c>
      <c r="G2" s="60"/>
      <c r="H2" s="60" t="s">
        <v>7</v>
      </c>
      <c r="I2" s="60"/>
      <c r="J2" s="60"/>
      <c r="K2" s="85" t="s">
        <v>8</v>
      </c>
      <c r="L2" s="61"/>
      <c r="M2" s="60" t="s">
        <v>9</v>
      </c>
      <c r="N2" s="60" t="s">
        <v>10</v>
      </c>
      <c r="O2" s="60" t="s">
        <v>11</v>
      </c>
    </row>
    <row r="3" s="54" customFormat="1" ht="42" customHeight="1" spans="1:15">
      <c r="A3" s="60"/>
      <c r="B3" s="60"/>
      <c r="C3" s="60"/>
      <c r="D3" s="60"/>
      <c r="E3" s="60"/>
      <c r="F3" s="61" t="s">
        <v>12</v>
      </c>
      <c r="G3" s="60" t="s">
        <v>13</v>
      </c>
      <c r="H3" s="60" t="s">
        <v>14</v>
      </c>
      <c r="I3" s="60" t="s">
        <v>15</v>
      </c>
      <c r="J3" s="60" t="s">
        <v>16</v>
      </c>
      <c r="K3" s="85" t="s">
        <v>17</v>
      </c>
      <c r="L3" s="61" t="s">
        <v>18</v>
      </c>
      <c r="M3" s="60"/>
      <c r="N3" s="60"/>
      <c r="O3" s="60"/>
    </row>
    <row r="4" s="54" customFormat="1" ht="49" customHeight="1" spans="1:15">
      <c r="A4" s="62"/>
      <c r="B4" s="62"/>
      <c r="C4" s="63" t="s">
        <v>19</v>
      </c>
      <c r="D4" s="64" t="s">
        <v>20</v>
      </c>
      <c r="E4" s="64" t="s">
        <v>20</v>
      </c>
      <c r="F4" s="65" t="s">
        <v>21</v>
      </c>
      <c r="G4" s="66" t="s">
        <v>22</v>
      </c>
      <c r="H4" s="65" t="s">
        <v>23</v>
      </c>
      <c r="I4" s="86" t="s">
        <v>24</v>
      </c>
      <c r="J4" s="66" t="s">
        <v>25</v>
      </c>
      <c r="K4" s="87" t="s">
        <v>26</v>
      </c>
      <c r="L4" s="88" t="s">
        <v>27</v>
      </c>
      <c r="M4" s="66" t="s">
        <v>28</v>
      </c>
      <c r="N4" s="66" t="s">
        <v>29</v>
      </c>
      <c r="O4" s="89" t="s">
        <v>30</v>
      </c>
    </row>
    <row r="5" s="54" customFormat="1" ht="63" customHeight="1" spans="1:17">
      <c r="A5" s="67">
        <v>1</v>
      </c>
      <c r="B5" s="68" t="s">
        <v>31</v>
      </c>
      <c r="C5" s="68">
        <v>1060000</v>
      </c>
      <c r="D5" s="68"/>
      <c r="E5" s="67"/>
      <c r="F5" s="69"/>
      <c r="G5" s="70"/>
      <c r="H5" s="70">
        <f>东大门区域硬质铺装!L96</f>
        <v>246508.77964608</v>
      </c>
      <c r="I5" s="90">
        <v>0.8</v>
      </c>
      <c r="J5" s="70">
        <f>H5*I5</f>
        <v>197207.023716864</v>
      </c>
      <c r="K5" s="70"/>
      <c r="L5" s="91"/>
      <c r="M5" s="70"/>
      <c r="N5" s="70"/>
      <c r="O5" s="92" t="s">
        <v>32</v>
      </c>
      <c r="Q5" s="105"/>
    </row>
    <row r="6" s="54" customFormat="1" ht="25" customHeight="1" spans="1:15">
      <c r="A6" s="71">
        <v>2</v>
      </c>
      <c r="B6" s="72" t="s">
        <v>33</v>
      </c>
      <c r="C6" s="72"/>
      <c r="D6" s="72"/>
      <c r="E6" s="71"/>
      <c r="F6" s="73"/>
      <c r="G6" s="74"/>
      <c r="H6" s="74"/>
      <c r="I6" s="93"/>
      <c r="J6" s="74">
        <f>J5</f>
        <v>197207.023716864</v>
      </c>
      <c r="K6" s="74"/>
      <c r="L6" s="94"/>
      <c r="M6" s="74" t="s">
        <v>34</v>
      </c>
      <c r="N6" s="74" t="s">
        <v>35</v>
      </c>
      <c r="O6" s="95"/>
    </row>
    <row r="7" s="54" customFormat="1" ht="25" customHeight="1" spans="1:15">
      <c r="A7" s="75"/>
      <c r="B7" s="75" t="s">
        <v>36</v>
      </c>
      <c r="C7" s="75"/>
      <c r="D7" s="75"/>
      <c r="E7" s="75"/>
      <c r="F7" s="76"/>
      <c r="G7" s="77"/>
      <c r="H7" s="77"/>
      <c r="I7" s="77"/>
      <c r="J7" s="77">
        <v>197000</v>
      </c>
      <c r="K7" s="96"/>
      <c r="L7" s="97"/>
      <c r="M7" s="77"/>
      <c r="N7" s="77"/>
      <c r="O7" s="98" t="s">
        <v>37</v>
      </c>
    </row>
    <row r="8" s="54" customFormat="1" ht="25" customHeight="1" spans="1:15">
      <c r="A8" s="78" t="s">
        <v>38</v>
      </c>
      <c r="B8" s="78"/>
      <c r="C8" s="78"/>
      <c r="D8" s="78"/>
      <c r="E8" s="78"/>
      <c r="F8" s="79"/>
      <c r="G8" s="78"/>
      <c r="H8" s="78"/>
      <c r="I8" s="78"/>
      <c r="J8" s="78"/>
      <c r="K8" s="99"/>
      <c r="L8" s="79"/>
      <c r="M8" s="78"/>
      <c r="N8" s="78"/>
      <c r="O8" s="78"/>
    </row>
    <row r="9" s="54" customFormat="1" ht="25" customHeight="1" spans="1:15">
      <c r="A9" s="78" t="s">
        <v>39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4" customFormat="1" ht="26.25" customHeight="1" spans="1:15">
      <c r="A10" s="80"/>
      <c r="B10" s="81"/>
      <c r="C10" s="81"/>
      <c r="D10" s="81"/>
      <c r="E10" s="81"/>
      <c r="F10" s="82"/>
      <c r="G10" s="83" t="s">
        <v>40</v>
      </c>
      <c r="H10" s="83"/>
      <c r="I10" s="83"/>
      <c r="J10" s="100"/>
      <c r="K10" s="101"/>
      <c r="L10" s="102" t="s">
        <v>41</v>
      </c>
      <c r="M10" s="103"/>
      <c r="N10" s="81"/>
      <c r="O10" s="81"/>
    </row>
    <row r="11" s="54" customFormat="1" ht="28.5" customHeight="1" spans="1:15">
      <c r="A11" s="80"/>
      <c r="B11" s="81"/>
      <c r="C11" s="81"/>
      <c r="D11" s="81"/>
      <c r="E11" s="81"/>
      <c r="F11" s="82"/>
      <c r="G11" s="54"/>
      <c r="H11" s="54"/>
      <c r="I11" s="54"/>
      <c r="J11" s="81"/>
      <c r="K11" s="104"/>
      <c r="L11" s="82"/>
      <c r="M11" s="81"/>
      <c r="N11" s="81"/>
      <c r="O11" s="81"/>
    </row>
  </sheetData>
  <mergeCells count="18">
    <mergeCell ref="A1:O1"/>
    <mergeCell ref="F2:G2"/>
    <mergeCell ref="H2:J2"/>
    <mergeCell ref="K2:L2"/>
    <mergeCell ref="B7:E7"/>
    <mergeCell ref="A8:O8"/>
    <mergeCell ref="A9:O9"/>
    <mergeCell ref="G10:I10"/>
    <mergeCell ref="J10:K10"/>
    <mergeCell ref="L10:M10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12" sqref="E12"/>
    </sheetView>
  </sheetViews>
  <sheetFormatPr defaultColWidth="8.88571428571429" defaultRowHeight="12.75" outlineLevelRow="5" outlineLevelCol="6"/>
  <cols>
    <col min="2" max="2" width="20.7142857142857" customWidth="1"/>
    <col min="3" max="3" width="8.14285714285714" style="41" customWidth="1"/>
    <col min="4" max="4" width="8.42857142857143" customWidth="1"/>
    <col min="5" max="5" width="16" customWidth="1"/>
    <col min="6" max="6" width="14.7142857142857" customWidth="1"/>
    <col min="7" max="7" width="24.8571428571429" customWidth="1"/>
  </cols>
  <sheetData>
    <row r="1" s="5" customFormat="1" ht="81" customHeight="1" spans="1:7">
      <c r="A1" s="42" t="s">
        <v>42</v>
      </c>
      <c r="B1" s="42"/>
      <c r="C1" s="42"/>
      <c r="D1" s="42"/>
      <c r="E1" s="42"/>
      <c r="F1" s="42"/>
      <c r="G1" s="42"/>
    </row>
    <row r="2" s="5" customFormat="1" ht="57" customHeight="1" spans="1:7">
      <c r="A2" s="43" t="s">
        <v>43</v>
      </c>
      <c r="B2" s="43" t="s">
        <v>44</v>
      </c>
      <c r="C2" s="43" t="s">
        <v>45</v>
      </c>
      <c r="D2" s="43" t="s">
        <v>46</v>
      </c>
      <c r="E2" s="44" t="s">
        <v>47</v>
      </c>
      <c r="F2" s="44" t="s">
        <v>33</v>
      </c>
      <c r="G2" s="45" t="s">
        <v>48</v>
      </c>
    </row>
    <row r="3" s="5" customFormat="1" ht="49.5" spans="1:7">
      <c r="A3" s="43" t="s">
        <v>49</v>
      </c>
      <c r="B3" s="43" t="s">
        <v>50</v>
      </c>
      <c r="C3" s="43"/>
      <c r="D3" s="43"/>
      <c r="E3" s="44"/>
      <c r="F3" s="44">
        <f>F4+F5</f>
        <v>443715.803362944</v>
      </c>
      <c r="G3" s="46" t="s">
        <v>32</v>
      </c>
    </row>
    <row r="4" s="5" customFormat="1" ht="54" customHeight="1" spans="1:7">
      <c r="A4" s="47"/>
      <c r="B4" s="48" t="s">
        <v>51</v>
      </c>
      <c r="C4" s="47" t="s">
        <v>52</v>
      </c>
      <c r="D4" s="49">
        <v>1</v>
      </c>
      <c r="E4" s="50">
        <f>东大门区域硬质铺装!L96</f>
        <v>246508.77964608</v>
      </c>
      <c r="F4" s="51">
        <f>D4*E4</f>
        <v>246508.77964608</v>
      </c>
      <c r="G4" s="52"/>
    </row>
    <row r="5" s="5" customFormat="1" ht="54" customHeight="1" spans="1:7">
      <c r="A5" s="47" t="s">
        <v>53</v>
      </c>
      <c r="B5" s="48" t="s">
        <v>54</v>
      </c>
      <c r="C5" s="47"/>
      <c r="D5" s="49">
        <v>0.8</v>
      </c>
      <c r="E5" s="50"/>
      <c r="F5" s="51">
        <f>D5*F4</f>
        <v>197207.023716864</v>
      </c>
      <c r="G5" s="52" t="s">
        <v>55</v>
      </c>
    </row>
    <row r="6" s="5" customFormat="1" ht="54" customHeight="1" spans="1:7">
      <c r="A6" s="47" t="s">
        <v>56</v>
      </c>
      <c r="B6" s="48" t="s">
        <v>57</v>
      </c>
      <c r="C6" s="47"/>
      <c r="D6" s="49"/>
      <c r="E6" s="50"/>
      <c r="F6" s="50">
        <v>197000</v>
      </c>
      <c r="G6" s="5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97"/>
  <sheetViews>
    <sheetView workbookViewId="0">
      <pane ySplit="4" topLeftCell="A5" activePane="bottomLeft" state="frozen"/>
      <selection/>
      <selection pane="bottomLeft" activeCell="N94" sqref="N94"/>
    </sheetView>
  </sheetViews>
  <sheetFormatPr defaultColWidth="9.14285714285714" defaultRowHeight="14.25"/>
  <cols>
    <col min="1" max="1" width="5.85714285714286" style="3" customWidth="1"/>
    <col min="2" max="2" width="10.7142857142857" style="4" customWidth="1"/>
    <col min="3" max="3" width="41.5714285714286" style="4" customWidth="1"/>
    <col min="4" max="4" width="6.71428571428571" style="3" customWidth="1"/>
    <col min="5" max="5" width="9" style="4" customWidth="1"/>
    <col min="6" max="6" width="8.71428571428571" style="5" customWidth="1"/>
    <col min="7" max="7" width="7.85714285714286" style="5" customWidth="1"/>
    <col min="8" max="8" width="7.42857142857143" style="5" customWidth="1"/>
    <col min="9" max="10" width="8" style="5" customWidth="1"/>
    <col min="11" max="11" width="9.71428571428571" style="6" customWidth="1"/>
    <col min="12" max="12" width="12" style="5" customWidth="1"/>
    <col min="13" max="13" width="6.2" style="7" customWidth="1"/>
    <col min="14" max="14" width="8.81904761904762" style="7" customWidth="1"/>
    <col min="15" max="18" width="9.14285714285714" style="2"/>
    <col min="19" max="19" width="9.57142857142857" style="2"/>
    <col min="20" max="16384" width="9.14285714285714" style="2"/>
  </cols>
  <sheetData>
    <row r="1" ht="28.5" customHeight="1" spans="1:14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1" customFormat="1" ht="22.5" customHeight="1" spans="1:14">
      <c r="A2" s="9" t="s">
        <v>1</v>
      </c>
      <c r="B2" s="9" t="s">
        <v>44</v>
      </c>
      <c r="C2" s="9" t="s">
        <v>59</v>
      </c>
      <c r="D2" s="9" t="s">
        <v>60</v>
      </c>
      <c r="E2" s="9" t="s">
        <v>46</v>
      </c>
      <c r="F2" s="10" t="s">
        <v>61</v>
      </c>
      <c r="G2" s="10"/>
      <c r="H2" s="10"/>
      <c r="I2" s="10"/>
      <c r="J2" s="10"/>
      <c r="K2" s="12" t="s">
        <v>62</v>
      </c>
      <c r="L2" s="12" t="s">
        <v>63</v>
      </c>
      <c r="M2" s="27" t="s">
        <v>48</v>
      </c>
      <c r="N2" s="27" t="s">
        <v>64</v>
      </c>
    </row>
    <row r="3" s="1" customFormat="1" ht="69" customHeight="1" spans="1:14">
      <c r="A3" s="11"/>
      <c r="B3" s="11"/>
      <c r="C3" s="11"/>
      <c r="D3" s="11"/>
      <c r="E3" s="11"/>
      <c r="F3" s="12" t="s">
        <v>65</v>
      </c>
      <c r="G3" s="12" t="s">
        <v>66</v>
      </c>
      <c r="H3" s="12" t="s">
        <v>67</v>
      </c>
      <c r="I3" s="10" t="s">
        <v>68</v>
      </c>
      <c r="J3" s="10" t="s">
        <v>69</v>
      </c>
      <c r="K3" s="28"/>
      <c r="L3" s="28"/>
      <c r="M3" s="29"/>
      <c r="N3" s="29"/>
    </row>
    <row r="4" s="1" customFormat="1" ht="22.5" customHeight="1" spans="1:14">
      <c r="A4" s="13"/>
      <c r="B4" s="13"/>
      <c r="C4" s="13"/>
      <c r="D4" s="13"/>
      <c r="E4" s="13"/>
      <c r="F4" s="14"/>
      <c r="G4" s="14"/>
      <c r="H4" s="14"/>
      <c r="I4" s="30"/>
      <c r="J4" s="10"/>
      <c r="K4" s="14"/>
      <c r="L4" s="14"/>
      <c r="M4" s="31"/>
      <c r="N4" s="31"/>
    </row>
    <row r="5" s="2" customFormat="1" ht="39" customHeight="1" spans="1:14">
      <c r="A5" s="15" t="s">
        <v>49</v>
      </c>
      <c r="B5" s="16" t="s">
        <v>70</v>
      </c>
      <c r="C5" s="17"/>
      <c r="D5" s="15"/>
      <c r="E5" s="15"/>
      <c r="F5" s="18"/>
      <c r="G5" s="19"/>
      <c r="H5" s="18"/>
      <c r="I5" s="19"/>
      <c r="J5" s="32"/>
      <c r="K5" s="19"/>
      <c r="L5" s="19"/>
      <c r="M5" s="23"/>
      <c r="N5" s="23"/>
    </row>
    <row r="6" s="2" customFormat="1" ht="35" customHeight="1" spans="1:14">
      <c r="A6" s="20">
        <v>1</v>
      </c>
      <c r="B6" s="16" t="s">
        <v>71</v>
      </c>
      <c r="C6" s="17"/>
      <c r="D6" s="15"/>
      <c r="E6" s="21"/>
      <c r="F6" s="18"/>
      <c r="G6" s="19"/>
      <c r="H6" s="18"/>
      <c r="I6" s="19"/>
      <c r="J6" s="32"/>
      <c r="K6" s="19"/>
      <c r="L6" s="19"/>
      <c r="M6" s="23"/>
      <c r="N6" s="23"/>
    </row>
    <row r="7" s="2" customFormat="1" ht="55.5" customHeight="1" spans="1:14">
      <c r="A7" s="15"/>
      <c r="B7" s="17" t="s">
        <v>72</v>
      </c>
      <c r="C7" s="17" t="s">
        <v>73</v>
      </c>
      <c r="D7" s="15" t="s">
        <v>74</v>
      </c>
      <c r="E7" s="21">
        <v>226.86</v>
      </c>
      <c r="F7" s="19">
        <v>2</v>
      </c>
      <c r="G7" s="18">
        <v>0</v>
      </c>
      <c r="H7" s="19">
        <v>2</v>
      </c>
      <c r="I7" s="32">
        <f>(F7+G7+H7)*0.2</f>
        <v>0.8</v>
      </c>
      <c r="J7" s="19">
        <f>(F7+G7+H7+I7)*0.09</f>
        <v>0.432</v>
      </c>
      <c r="K7" s="19">
        <f>SUM(F7:J7)</f>
        <v>5.232</v>
      </c>
      <c r="L7" s="19">
        <f>E7*K7</f>
        <v>1186.93152</v>
      </c>
      <c r="M7" s="23"/>
      <c r="N7" s="23"/>
    </row>
    <row r="8" s="2" customFormat="1" ht="39" customHeight="1" spans="1:14">
      <c r="A8" s="15"/>
      <c r="B8" s="17" t="s">
        <v>75</v>
      </c>
      <c r="C8" s="17" t="s">
        <v>76</v>
      </c>
      <c r="D8" s="15" t="s">
        <v>77</v>
      </c>
      <c r="E8" s="21">
        <f>E7*0.2</f>
        <v>45.372</v>
      </c>
      <c r="F8" s="19">
        <v>18</v>
      </c>
      <c r="G8" s="18">
        <v>60</v>
      </c>
      <c r="H8" s="19">
        <v>12</v>
      </c>
      <c r="I8" s="32">
        <f t="shared" ref="I8:I39" si="0">(F8+G8+H8)*0.2</f>
        <v>18</v>
      </c>
      <c r="J8" s="19">
        <f t="shared" ref="J8:J39" si="1">(F8+G8+H8+I8)*0.09</f>
        <v>9.72</v>
      </c>
      <c r="K8" s="19">
        <f t="shared" ref="K8:K39" si="2">SUM(F8:J8)</f>
        <v>117.72</v>
      </c>
      <c r="L8" s="19">
        <f t="shared" ref="L8:L39" si="3">E8*K8</f>
        <v>5341.19184</v>
      </c>
      <c r="M8" s="23"/>
      <c r="N8" s="23"/>
    </row>
    <row r="9" s="2" customFormat="1" ht="72" customHeight="1" spans="1:14">
      <c r="A9" s="15"/>
      <c r="B9" s="17" t="s">
        <v>78</v>
      </c>
      <c r="C9" s="17" t="s">
        <v>79</v>
      </c>
      <c r="D9" s="15" t="s">
        <v>77</v>
      </c>
      <c r="E9" s="21">
        <f>E7*0.2</f>
        <v>45.372</v>
      </c>
      <c r="F9" s="19">
        <v>170</v>
      </c>
      <c r="G9" s="18">
        <v>400</v>
      </c>
      <c r="H9" s="19">
        <v>15</v>
      </c>
      <c r="I9" s="32">
        <f t="shared" si="0"/>
        <v>117</v>
      </c>
      <c r="J9" s="19">
        <f t="shared" si="1"/>
        <v>63.18</v>
      </c>
      <c r="K9" s="19">
        <f t="shared" si="2"/>
        <v>765.18</v>
      </c>
      <c r="L9" s="19">
        <f t="shared" si="3"/>
        <v>34717.74696</v>
      </c>
      <c r="M9" s="23"/>
      <c r="N9" s="23"/>
    </row>
    <row r="10" s="2" customFormat="1" ht="55.5" customHeight="1" spans="1:14">
      <c r="A10" s="15"/>
      <c r="B10" s="17" t="s">
        <v>80</v>
      </c>
      <c r="C10" s="17" t="s">
        <v>81</v>
      </c>
      <c r="D10" s="15" t="s">
        <v>74</v>
      </c>
      <c r="E10" s="21"/>
      <c r="F10" s="18">
        <v>25</v>
      </c>
      <c r="G10" s="19">
        <v>80</v>
      </c>
      <c r="H10" s="18">
        <v>15</v>
      </c>
      <c r="I10" s="32">
        <f t="shared" si="0"/>
        <v>24</v>
      </c>
      <c r="J10" s="19">
        <f t="shared" si="1"/>
        <v>12.96</v>
      </c>
      <c r="K10" s="19">
        <f t="shared" si="2"/>
        <v>156.96</v>
      </c>
      <c r="L10" s="19">
        <f t="shared" si="3"/>
        <v>0</v>
      </c>
      <c r="M10" s="23"/>
      <c r="N10" s="23"/>
    </row>
    <row r="11" s="2" customFormat="1" ht="55.5" customHeight="1" spans="1:14">
      <c r="A11" s="15"/>
      <c r="B11" s="17" t="s">
        <v>82</v>
      </c>
      <c r="C11" s="17" t="s">
        <v>83</v>
      </c>
      <c r="D11" s="15" t="s">
        <v>74</v>
      </c>
      <c r="E11" s="21"/>
      <c r="F11" s="18">
        <v>40</v>
      </c>
      <c r="G11" s="19">
        <v>80</v>
      </c>
      <c r="H11" s="18">
        <v>20</v>
      </c>
      <c r="I11" s="32">
        <f t="shared" si="0"/>
        <v>28</v>
      </c>
      <c r="J11" s="19">
        <f t="shared" si="1"/>
        <v>15.12</v>
      </c>
      <c r="K11" s="19">
        <f t="shared" si="2"/>
        <v>183.12</v>
      </c>
      <c r="L11" s="19">
        <f t="shared" si="3"/>
        <v>0</v>
      </c>
      <c r="M11" s="23"/>
      <c r="N11" s="23"/>
    </row>
    <row r="12" s="2" customFormat="1" ht="55.5" customHeight="1" spans="1:14">
      <c r="A12" s="15"/>
      <c r="B12" s="17" t="s">
        <v>84</v>
      </c>
      <c r="C12" s="17" t="s">
        <v>85</v>
      </c>
      <c r="D12" s="15" t="s">
        <v>74</v>
      </c>
      <c r="E12" s="21"/>
      <c r="F12" s="18">
        <v>40</v>
      </c>
      <c r="G12" s="19">
        <v>80</v>
      </c>
      <c r="H12" s="18">
        <v>20</v>
      </c>
      <c r="I12" s="32">
        <f t="shared" si="0"/>
        <v>28</v>
      </c>
      <c r="J12" s="19">
        <f t="shared" si="1"/>
        <v>15.12</v>
      </c>
      <c r="K12" s="19">
        <f t="shared" si="2"/>
        <v>183.12</v>
      </c>
      <c r="L12" s="19">
        <f t="shared" si="3"/>
        <v>0</v>
      </c>
      <c r="M12" s="23"/>
      <c r="N12" s="23"/>
    </row>
    <row r="13" s="2" customFormat="1" ht="55.5" customHeight="1" spans="1:14">
      <c r="A13" s="15"/>
      <c r="B13" s="17" t="s">
        <v>86</v>
      </c>
      <c r="C13" s="17" t="s">
        <v>87</v>
      </c>
      <c r="D13" s="15" t="s">
        <v>74</v>
      </c>
      <c r="E13" s="21"/>
      <c r="F13" s="18">
        <v>40</v>
      </c>
      <c r="G13" s="19">
        <v>80</v>
      </c>
      <c r="H13" s="18">
        <v>20</v>
      </c>
      <c r="I13" s="32">
        <f t="shared" si="0"/>
        <v>28</v>
      </c>
      <c r="J13" s="19">
        <f t="shared" si="1"/>
        <v>15.12</v>
      </c>
      <c r="K13" s="19">
        <f t="shared" si="2"/>
        <v>183.12</v>
      </c>
      <c r="L13" s="19">
        <f t="shared" si="3"/>
        <v>0</v>
      </c>
      <c r="M13" s="23"/>
      <c r="N13" s="23"/>
    </row>
    <row r="14" s="2" customFormat="1" ht="55.5" customHeight="1" spans="1:14">
      <c r="A14" s="15"/>
      <c r="B14" s="17" t="s">
        <v>88</v>
      </c>
      <c r="C14" s="17" t="s">
        <v>89</v>
      </c>
      <c r="D14" s="15" t="s">
        <v>74</v>
      </c>
      <c r="E14" s="21"/>
      <c r="F14" s="18">
        <v>40</v>
      </c>
      <c r="G14" s="19">
        <v>80</v>
      </c>
      <c r="H14" s="18">
        <v>20</v>
      </c>
      <c r="I14" s="32">
        <f t="shared" si="0"/>
        <v>28</v>
      </c>
      <c r="J14" s="19">
        <f t="shared" si="1"/>
        <v>15.12</v>
      </c>
      <c r="K14" s="19">
        <f t="shared" si="2"/>
        <v>183.12</v>
      </c>
      <c r="L14" s="19">
        <f t="shared" si="3"/>
        <v>0</v>
      </c>
      <c r="M14" s="23"/>
      <c r="N14" s="23"/>
    </row>
    <row r="15" ht="55.5" customHeight="1" spans="1:14">
      <c r="A15" s="15"/>
      <c r="B15" s="17" t="s">
        <v>90</v>
      </c>
      <c r="C15" s="17" t="s">
        <v>91</v>
      </c>
      <c r="D15" s="15" t="s">
        <v>92</v>
      </c>
      <c r="E15" s="21"/>
      <c r="F15" s="18">
        <v>30</v>
      </c>
      <c r="G15" s="19">
        <v>70</v>
      </c>
      <c r="H15" s="18">
        <v>12</v>
      </c>
      <c r="I15" s="32">
        <f t="shared" si="0"/>
        <v>22.4</v>
      </c>
      <c r="J15" s="19">
        <f t="shared" si="1"/>
        <v>12.096</v>
      </c>
      <c r="K15" s="19">
        <f t="shared" si="2"/>
        <v>146.496</v>
      </c>
      <c r="L15" s="19">
        <f t="shared" si="3"/>
        <v>0</v>
      </c>
      <c r="M15" s="33"/>
      <c r="N15" s="33"/>
    </row>
    <row r="16" ht="48" customHeight="1" spans="1:14">
      <c r="A16" s="20">
        <v>2</v>
      </c>
      <c r="B16" s="16" t="s">
        <v>93</v>
      </c>
      <c r="C16" s="17"/>
      <c r="D16" s="15"/>
      <c r="E16" s="21"/>
      <c r="F16" s="22"/>
      <c r="G16" s="23"/>
      <c r="H16" s="18"/>
      <c r="I16" s="32">
        <f t="shared" si="0"/>
        <v>0</v>
      </c>
      <c r="J16" s="19">
        <f t="shared" si="1"/>
        <v>0</v>
      </c>
      <c r="K16" s="19">
        <f t="shared" si="2"/>
        <v>0</v>
      </c>
      <c r="L16" s="19">
        <f t="shared" si="3"/>
        <v>0</v>
      </c>
      <c r="M16" s="33"/>
      <c r="N16" s="33"/>
    </row>
    <row r="17" ht="22.5" customHeight="1" spans="1:14">
      <c r="A17" s="20">
        <v>2.1</v>
      </c>
      <c r="B17" s="16" t="s">
        <v>94</v>
      </c>
      <c r="C17" s="17"/>
      <c r="D17" s="15"/>
      <c r="E17" s="21"/>
      <c r="F17" s="24"/>
      <c r="G17" s="24"/>
      <c r="H17" s="18"/>
      <c r="I17" s="32">
        <f t="shared" si="0"/>
        <v>0</v>
      </c>
      <c r="J17" s="19">
        <f t="shared" si="1"/>
        <v>0</v>
      </c>
      <c r="K17" s="19">
        <f t="shared" si="2"/>
        <v>0</v>
      </c>
      <c r="L17" s="19">
        <f t="shared" si="3"/>
        <v>0</v>
      </c>
      <c r="M17" s="33"/>
      <c r="N17" s="33"/>
    </row>
    <row r="18" ht="55.5" customHeight="1" spans="1:14">
      <c r="A18" s="15"/>
      <c r="B18" s="17" t="s">
        <v>95</v>
      </c>
      <c r="C18" s="17" t="s">
        <v>96</v>
      </c>
      <c r="D18" s="15" t="s">
        <v>74</v>
      </c>
      <c r="E18" s="21"/>
      <c r="F18" s="22">
        <v>60</v>
      </c>
      <c r="G18" s="22">
        <v>240</v>
      </c>
      <c r="H18" s="18">
        <v>30</v>
      </c>
      <c r="I18" s="32">
        <f t="shared" si="0"/>
        <v>66</v>
      </c>
      <c r="J18" s="19">
        <f t="shared" si="1"/>
        <v>35.64</v>
      </c>
      <c r="K18" s="19">
        <f t="shared" si="2"/>
        <v>431.64</v>
      </c>
      <c r="L18" s="19">
        <f t="shared" si="3"/>
        <v>0</v>
      </c>
      <c r="M18" s="33"/>
      <c r="N18" s="33" t="s">
        <v>97</v>
      </c>
    </row>
    <row r="19" ht="55.5" customHeight="1" spans="1:14">
      <c r="A19" s="15"/>
      <c r="B19" s="17" t="s">
        <v>98</v>
      </c>
      <c r="C19" s="17" t="s">
        <v>99</v>
      </c>
      <c r="D19" s="15" t="s">
        <v>100</v>
      </c>
      <c r="E19" s="25">
        <v>0.833</v>
      </c>
      <c r="F19" s="19">
        <v>2800</v>
      </c>
      <c r="G19" s="19">
        <v>4600</v>
      </c>
      <c r="H19" s="19">
        <v>50</v>
      </c>
      <c r="I19" s="32">
        <f t="shared" si="0"/>
        <v>1490</v>
      </c>
      <c r="J19" s="19">
        <f t="shared" si="1"/>
        <v>804.6</v>
      </c>
      <c r="K19" s="19">
        <f t="shared" si="2"/>
        <v>9744.6</v>
      </c>
      <c r="L19" s="19">
        <f t="shared" si="3"/>
        <v>8117.2518</v>
      </c>
      <c r="M19" s="33"/>
      <c r="N19" s="33"/>
    </row>
    <row r="20" ht="55.5" customHeight="1" spans="1:14">
      <c r="A20" s="15"/>
      <c r="B20" s="17" t="s">
        <v>101</v>
      </c>
      <c r="C20" s="17" t="s">
        <v>102</v>
      </c>
      <c r="D20" s="15" t="s">
        <v>100</v>
      </c>
      <c r="E20" s="25">
        <v>1.411</v>
      </c>
      <c r="F20" s="19">
        <v>2800</v>
      </c>
      <c r="G20" s="19">
        <v>4600</v>
      </c>
      <c r="H20" s="19">
        <v>50</v>
      </c>
      <c r="I20" s="32">
        <f t="shared" si="0"/>
        <v>1490</v>
      </c>
      <c r="J20" s="19">
        <f t="shared" si="1"/>
        <v>804.6</v>
      </c>
      <c r="K20" s="19">
        <f t="shared" si="2"/>
        <v>9744.6</v>
      </c>
      <c r="L20" s="19">
        <f t="shared" si="3"/>
        <v>13749.6306</v>
      </c>
      <c r="M20" s="33"/>
      <c r="N20" s="33"/>
    </row>
    <row r="21" ht="55.5" customHeight="1" spans="1:14">
      <c r="A21" s="15"/>
      <c r="B21" s="17" t="s">
        <v>103</v>
      </c>
      <c r="C21" s="17" t="s">
        <v>104</v>
      </c>
      <c r="D21" s="15" t="s">
        <v>74</v>
      </c>
      <c r="E21" s="21"/>
      <c r="F21" s="22">
        <v>90</v>
      </c>
      <c r="G21" s="23">
        <v>240</v>
      </c>
      <c r="H21" s="18">
        <v>50</v>
      </c>
      <c r="I21" s="32">
        <f t="shared" si="0"/>
        <v>76</v>
      </c>
      <c r="J21" s="19">
        <f t="shared" si="1"/>
        <v>41.04</v>
      </c>
      <c r="K21" s="19">
        <f t="shared" si="2"/>
        <v>497.04</v>
      </c>
      <c r="L21" s="19">
        <f t="shared" si="3"/>
        <v>0</v>
      </c>
      <c r="M21" s="33"/>
      <c r="N21" s="33"/>
    </row>
    <row r="22" ht="69" customHeight="1" spans="1:14">
      <c r="A22" s="15"/>
      <c r="B22" s="17" t="s">
        <v>105</v>
      </c>
      <c r="C22" s="17" t="s">
        <v>106</v>
      </c>
      <c r="D22" s="15" t="s">
        <v>92</v>
      </c>
      <c r="E22" s="21"/>
      <c r="F22" s="22">
        <v>90</v>
      </c>
      <c r="G22" s="23">
        <v>180</v>
      </c>
      <c r="H22" s="18">
        <v>20</v>
      </c>
      <c r="I22" s="32">
        <f t="shared" si="0"/>
        <v>58</v>
      </c>
      <c r="J22" s="19">
        <f t="shared" si="1"/>
        <v>31.32</v>
      </c>
      <c r="K22" s="19">
        <f t="shared" si="2"/>
        <v>379.32</v>
      </c>
      <c r="L22" s="19">
        <f t="shared" si="3"/>
        <v>0</v>
      </c>
      <c r="M22" s="33"/>
      <c r="N22" s="33"/>
    </row>
    <row r="23" ht="55.5" customHeight="1" spans="1:14">
      <c r="A23" s="15"/>
      <c r="B23" s="17" t="s">
        <v>107</v>
      </c>
      <c r="C23" s="17" t="s">
        <v>108</v>
      </c>
      <c r="D23" s="15" t="s">
        <v>74</v>
      </c>
      <c r="E23" s="21"/>
      <c r="F23" s="22">
        <v>110</v>
      </c>
      <c r="G23" s="23">
        <v>260</v>
      </c>
      <c r="H23" s="18">
        <v>60</v>
      </c>
      <c r="I23" s="32">
        <f t="shared" si="0"/>
        <v>86</v>
      </c>
      <c r="J23" s="19">
        <f t="shared" si="1"/>
        <v>46.44</v>
      </c>
      <c r="K23" s="19">
        <f t="shared" si="2"/>
        <v>562.44</v>
      </c>
      <c r="L23" s="19">
        <f t="shared" si="3"/>
        <v>0</v>
      </c>
      <c r="M23" s="33"/>
      <c r="N23" s="33"/>
    </row>
    <row r="24" ht="55.5" customHeight="1" spans="1:14">
      <c r="A24" s="15"/>
      <c r="B24" s="17" t="s">
        <v>109</v>
      </c>
      <c r="C24" s="17" t="s">
        <v>110</v>
      </c>
      <c r="D24" s="15" t="s">
        <v>100</v>
      </c>
      <c r="E24" s="25">
        <v>9.344</v>
      </c>
      <c r="F24" s="19">
        <v>2800</v>
      </c>
      <c r="G24" s="19">
        <v>4600</v>
      </c>
      <c r="H24" s="19">
        <v>50</v>
      </c>
      <c r="I24" s="32">
        <f t="shared" si="0"/>
        <v>1490</v>
      </c>
      <c r="J24" s="19">
        <f t="shared" si="1"/>
        <v>804.6</v>
      </c>
      <c r="K24" s="19">
        <f t="shared" si="2"/>
        <v>9744.6</v>
      </c>
      <c r="L24" s="19">
        <f t="shared" si="3"/>
        <v>91053.5424</v>
      </c>
      <c r="M24" s="33"/>
      <c r="N24" s="33"/>
    </row>
    <row r="25" ht="72" customHeight="1" spans="1:14">
      <c r="A25" s="15"/>
      <c r="B25" s="17" t="s">
        <v>111</v>
      </c>
      <c r="C25" s="17" t="s">
        <v>112</v>
      </c>
      <c r="D25" s="15" t="s">
        <v>74</v>
      </c>
      <c r="E25" s="21"/>
      <c r="F25" s="22">
        <v>160</v>
      </c>
      <c r="G25" s="22">
        <v>360</v>
      </c>
      <c r="H25" s="18">
        <v>60</v>
      </c>
      <c r="I25" s="32">
        <f t="shared" si="0"/>
        <v>116</v>
      </c>
      <c r="J25" s="19">
        <f t="shared" si="1"/>
        <v>62.64</v>
      </c>
      <c r="K25" s="19">
        <f t="shared" si="2"/>
        <v>758.64</v>
      </c>
      <c r="L25" s="19">
        <f t="shared" si="3"/>
        <v>0</v>
      </c>
      <c r="M25" s="33"/>
      <c r="N25" s="33"/>
    </row>
    <row r="26" ht="72" customHeight="1" spans="1:14">
      <c r="A26" s="15"/>
      <c r="B26" s="17" t="s">
        <v>113</v>
      </c>
      <c r="C26" s="17" t="s">
        <v>114</v>
      </c>
      <c r="D26" s="15" t="s">
        <v>100</v>
      </c>
      <c r="E26" s="25">
        <f>0.155+0.13</f>
        <v>0.285</v>
      </c>
      <c r="F26" s="19">
        <v>2800</v>
      </c>
      <c r="G26" s="19">
        <v>4600</v>
      </c>
      <c r="H26" s="19">
        <v>50</v>
      </c>
      <c r="I26" s="32">
        <f t="shared" si="0"/>
        <v>1490</v>
      </c>
      <c r="J26" s="19">
        <f t="shared" si="1"/>
        <v>804.6</v>
      </c>
      <c r="K26" s="19">
        <f t="shared" si="2"/>
        <v>9744.6</v>
      </c>
      <c r="L26" s="19">
        <f t="shared" si="3"/>
        <v>2777.211</v>
      </c>
      <c r="M26" s="33"/>
      <c r="N26" s="33"/>
    </row>
    <row r="27" ht="63" customHeight="1" spans="1:14">
      <c r="A27" s="15"/>
      <c r="B27" s="17" t="s">
        <v>115</v>
      </c>
      <c r="C27" s="17" t="s">
        <v>116</v>
      </c>
      <c r="D27" s="15" t="s">
        <v>117</v>
      </c>
      <c r="E27" s="21"/>
      <c r="F27" s="22">
        <v>150</v>
      </c>
      <c r="G27" s="23">
        <v>230</v>
      </c>
      <c r="H27" s="18">
        <v>26</v>
      </c>
      <c r="I27" s="32">
        <f t="shared" si="0"/>
        <v>81.2</v>
      </c>
      <c r="J27" s="19">
        <f t="shared" si="1"/>
        <v>43.848</v>
      </c>
      <c r="K27" s="19">
        <f t="shared" si="2"/>
        <v>531.048</v>
      </c>
      <c r="L27" s="19">
        <f t="shared" si="3"/>
        <v>0</v>
      </c>
      <c r="M27" s="33"/>
      <c r="N27" s="33"/>
    </row>
    <row r="28" ht="86" customHeight="1" spans="1:14">
      <c r="A28" s="15"/>
      <c r="B28" s="17" t="s">
        <v>118</v>
      </c>
      <c r="C28" s="17" t="s">
        <v>119</v>
      </c>
      <c r="D28" s="15" t="s">
        <v>52</v>
      </c>
      <c r="E28" s="21"/>
      <c r="F28" s="18">
        <v>500</v>
      </c>
      <c r="G28" s="19">
        <v>2000</v>
      </c>
      <c r="H28" s="18">
        <v>150</v>
      </c>
      <c r="I28" s="32">
        <f t="shared" si="0"/>
        <v>530</v>
      </c>
      <c r="J28" s="19">
        <f t="shared" si="1"/>
        <v>286.2</v>
      </c>
      <c r="K28" s="19">
        <f t="shared" si="2"/>
        <v>3466.2</v>
      </c>
      <c r="L28" s="19">
        <f t="shared" si="3"/>
        <v>0</v>
      </c>
      <c r="M28" s="33"/>
      <c r="N28" s="33"/>
    </row>
    <row r="29" ht="29" customHeight="1" spans="1:14">
      <c r="A29" s="20">
        <v>2.2</v>
      </c>
      <c r="B29" s="16" t="s">
        <v>120</v>
      </c>
      <c r="C29" s="17"/>
      <c r="D29" s="15"/>
      <c r="E29" s="21"/>
      <c r="F29" s="22"/>
      <c r="G29" s="22"/>
      <c r="H29" s="18"/>
      <c r="I29" s="32">
        <f t="shared" si="0"/>
        <v>0</v>
      </c>
      <c r="J29" s="19">
        <f t="shared" si="1"/>
        <v>0</v>
      </c>
      <c r="K29" s="19">
        <f t="shared" si="2"/>
        <v>0</v>
      </c>
      <c r="L29" s="19">
        <f t="shared" si="3"/>
        <v>0</v>
      </c>
      <c r="M29" s="33"/>
      <c r="N29" s="33"/>
    </row>
    <row r="30" ht="55.5" customHeight="1" spans="1:14">
      <c r="A30" s="15"/>
      <c r="B30" s="17" t="s">
        <v>121</v>
      </c>
      <c r="C30" s="17" t="s">
        <v>122</v>
      </c>
      <c r="D30" s="15" t="s">
        <v>74</v>
      </c>
      <c r="E30" s="21"/>
      <c r="F30" s="26">
        <v>90</v>
      </c>
      <c r="G30" s="26">
        <v>160</v>
      </c>
      <c r="H30" s="26">
        <v>90</v>
      </c>
      <c r="I30" s="32">
        <f t="shared" si="0"/>
        <v>68</v>
      </c>
      <c r="J30" s="19">
        <f t="shared" si="1"/>
        <v>36.72</v>
      </c>
      <c r="K30" s="19">
        <f t="shared" si="2"/>
        <v>444.72</v>
      </c>
      <c r="L30" s="19">
        <f t="shared" si="3"/>
        <v>0</v>
      </c>
      <c r="M30" s="33"/>
      <c r="N30" s="33"/>
    </row>
    <row r="31" ht="55.5" customHeight="1" spans="1:14">
      <c r="A31" s="15"/>
      <c r="B31" s="17" t="s">
        <v>123</v>
      </c>
      <c r="C31" s="17" t="s">
        <v>124</v>
      </c>
      <c r="D31" s="15" t="s">
        <v>92</v>
      </c>
      <c r="E31" s="21"/>
      <c r="F31" s="26">
        <v>90</v>
      </c>
      <c r="G31" s="26">
        <v>90</v>
      </c>
      <c r="H31" s="26">
        <v>40</v>
      </c>
      <c r="I31" s="32">
        <f t="shared" si="0"/>
        <v>44</v>
      </c>
      <c r="J31" s="19">
        <f t="shared" si="1"/>
        <v>23.76</v>
      </c>
      <c r="K31" s="19">
        <f t="shared" si="2"/>
        <v>287.76</v>
      </c>
      <c r="L31" s="19">
        <f t="shared" si="3"/>
        <v>0</v>
      </c>
      <c r="M31" s="33"/>
      <c r="N31" s="33"/>
    </row>
    <row r="32" ht="55.5" customHeight="1" spans="1:14">
      <c r="A32" s="15"/>
      <c r="B32" s="17" t="s">
        <v>125</v>
      </c>
      <c r="C32" s="17" t="s">
        <v>126</v>
      </c>
      <c r="D32" s="15" t="s">
        <v>92</v>
      </c>
      <c r="E32" s="21"/>
      <c r="F32" s="26">
        <v>90</v>
      </c>
      <c r="G32" s="26">
        <v>90</v>
      </c>
      <c r="H32" s="26">
        <v>40</v>
      </c>
      <c r="I32" s="32">
        <f t="shared" si="0"/>
        <v>44</v>
      </c>
      <c r="J32" s="19">
        <f t="shared" si="1"/>
        <v>23.76</v>
      </c>
      <c r="K32" s="19">
        <f t="shared" si="2"/>
        <v>287.76</v>
      </c>
      <c r="L32" s="19">
        <f t="shared" si="3"/>
        <v>0</v>
      </c>
      <c r="M32" s="33"/>
      <c r="N32" s="33"/>
    </row>
    <row r="33" ht="55.5" customHeight="1" spans="1:14">
      <c r="A33" s="15"/>
      <c r="B33" s="17" t="s">
        <v>127</v>
      </c>
      <c r="C33" s="17" t="s">
        <v>128</v>
      </c>
      <c r="D33" s="15" t="s">
        <v>92</v>
      </c>
      <c r="E33" s="21"/>
      <c r="F33" s="26">
        <v>90</v>
      </c>
      <c r="G33" s="26">
        <v>90</v>
      </c>
      <c r="H33" s="26">
        <v>40</v>
      </c>
      <c r="I33" s="32">
        <f t="shared" si="0"/>
        <v>44</v>
      </c>
      <c r="J33" s="19">
        <f t="shared" si="1"/>
        <v>23.76</v>
      </c>
      <c r="K33" s="19">
        <f t="shared" si="2"/>
        <v>287.76</v>
      </c>
      <c r="L33" s="19">
        <f t="shared" si="3"/>
        <v>0</v>
      </c>
      <c r="M33" s="33"/>
      <c r="N33" s="33"/>
    </row>
    <row r="34" ht="72" customHeight="1" spans="1:14">
      <c r="A34" s="15"/>
      <c r="B34" s="17" t="s">
        <v>129</v>
      </c>
      <c r="C34" s="17" t="s">
        <v>130</v>
      </c>
      <c r="D34" s="15" t="s">
        <v>74</v>
      </c>
      <c r="E34" s="21"/>
      <c r="F34" s="26">
        <v>90</v>
      </c>
      <c r="G34" s="26">
        <v>160</v>
      </c>
      <c r="H34" s="26">
        <v>90</v>
      </c>
      <c r="I34" s="32">
        <f t="shared" si="0"/>
        <v>68</v>
      </c>
      <c r="J34" s="19">
        <f t="shared" si="1"/>
        <v>36.72</v>
      </c>
      <c r="K34" s="19">
        <f t="shared" si="2"/>
        <v>444.72</v>
      </c>
      <c r="L34" s="19">
        <f t="shared" si="3"/>
        <v>0</v>
      </c>
      <c r="M34" s="33"/>
      <c r="N34" s="33"/>
    </row>
    <row r="35" ht="55.5" customHeight="1" spans="1:14">
      <c r="A35" s="15"/>
      <c r="B35" s="17" t="s">
        <v>131</v>
      </c>
      <c r="C35" s="17" t="s">
        <v>132</v>
      </c>
      <c r="D35" s="15" t="s">
        <v>92</v>
      </c>
      <c r="E35" s="21"/>
      <c r="F35" s="26">
        <v>90</v>
      </c>
      <c r="G35" s="26">
        <v>90</v>
      </c>
      <c r="H35" s="26">
        <v>40</v>
      </c>
      <c r="I35" s="32">
        <f t="shared" si="0"/>
        <v>44</v>
      </c>
      <c r="J35" s="19">
        <f t="shared" si="1"/>
        <v>23.76</v>
      </c>
      <c r="K35" s="19">
        <f t="shared" si="2"/>
        <v>287.76</v>
      </c>
      <c r="L35" s="19">
        <f t="shared" si="3"/>
        <v>0</v>
      </c>
      <c r="M35" s="33"/>
      <c r="N35" s="33"/>
    </row>
    <row r="36" ht="63" customHeight="1" spans="1:14">
      <c r="A36" s="15"/>
      <c r="B36" s="17" t="s">
        <v>133</v>
      </c>
      <c r="C36" s="17" t="s">
        <v>134</v>
      </c>
      <c r="D36" s="15" t="s">
        <v>74</v>
      </c>
      <c r="E36" s="21"/>
      <c r="F36" s="22">
        <v>60</v>
      </c>
      <c r="G36" s="23">
        <v>300</v>
      </c>
      <c r="H36" s="18">
        <v>60</v>
      </c>
      <c r="I36" s="32">
        <f t="shared" si="0"/>
        <v>84</v>
      </c>
      <c r="J36" s="19">
        <f t="shared" si="1"/>
        <v>45.36</v>
      </c>
      <c r="K36" s="19">
        <f t="shared" si="2"/>
        <v>549.36</v>
      </c>
      <c r="L36" s="19">
        <f t="shared" si="3"/>
        <v>0</v>
      </c>
      <c r="M36" s="33"/>
      <c r="N36" s="33"/>
    </row>
    <row r="37" ht="69" customHeight="1" spans="1:14">
      <c r="A37" s="15"/>
      <c r="B37" s="17" t="s">
        <v>135</v>
      </c>
      <c r="C37" s="17" t="s">
        <v>136</v>
      </c>
      <c r="D37" s="15" t="s">
        <v>74</v>
      </c>
      <c r="E37" s="21"/>
      <c r="F37" s="18">
        <v>60</v>
      </c>
      <c r="G37" s="19">
        <v>300</v>
      </c>
      <c r="H37" s="18">
        <v>40</v>
      </c>
      <c r="I37" s="32">
        <f t="shared" si="0"/>
        <v>80</v>
      </c>
      <c r="J37" s="19">
        <f t="shared" si="1"/>
        <v>43.2</v>
      </c>
      <c r="K37" s="19">
        <f t="shared" si="2"/>
        <v>523.2</v>
      </c>
      <c r="L37" s="19">
        <f t="shared" si="3"/>
        <v>0</v>
      </c>
      <c r="M37" s="33"/>
      <c r="N37" s="33"/>
    </row>
    <row r="38" ht="55.5" customHeight="1" spans="1:14">
      <c r="A38" s="15"/>
      <c r="B38" s="17" t="s">
        <v>137</v>
      </c>
      <c r="C38" s="17" t="s">
        <v>138</v>
      </c>
      <c r="D38" s="15" t="s">
        <v>100</v>
      </c>
      <c r="E38" s="25">
        <v>1.16</v>
      </c>
      <c r="F38" s="19">
        <v>2800</v>
      </c>
      <c r="G38" s="19">
        <v>4600</v>
      </c>
      <c r="H38" s="19">
        <v>50</v>
      </c>
      <c r="I38" s="32">
        <f t="shared" si="0"/>
        <v>1490</v>
      </c>
      <c r="J38" s="19">
        <f t="shared" si="1"/>
        <v>804.6</v>
      </c>
      <c r="K38" s="19">
        <f t="shared" si="2"/>
        <v>9744.6</v>
      </c>
      <c r="L38" s="19">
        <f t="shared" si="3"/>
        <v>11303.736</v>
      </c>
      <c r="M38" s="33"/>
      <c r="N38" s="33"/>
    </row>
    <row r="39" ht="72" customHeight="1" spans="1:14">
      <c r="A39" s="15"/>
      <c r="B39" s="17" t="s">
        <v>139</v>
      </c>
      <c r="C39" s="17" t="s">
        <v>140</v>
      </c>
      <c r="D39" s="15" t="s">
        <v>100</v>
      </c>
      <c r="E39" s="25">
        <f>0.471*2</f>
        <v>0.942</v>
      </c>
      <c r="F39" s="19">
        <v>4800</v>
      </c>
      <c r="G39" s="19">
        <v>4600</v>
      </c>
      <c r="H39" s="19">
        <v>100</v>
      </c>
      <c r="I39" s="32">
        <f t="shared" si="0"/>
        <v>1900</v>
      </c>
      <c r="J39" s="19">
        <f t="shared" si="1"/>
        <v>1026</v>
      </c>
      <c r="K39" s="19">
        <f t="shared" si="2"/>
        <v>12426</v>
      </c>
      <c r="L39" s="19">
        <f t="shared" si="3"/>
        <v>11705.292</v>
      </c>
      <c r="M39" s="33"/>
      <c r="N39" s="33"/>
    </row>
    <row r="40" ht="55.5" customHeight="1" spans="1:14">
      <c r="A40" s="15"/>
      <c r="B40" s="17" t="s">
        <v>141</v>
      </c>
      <c r="C40" s="17" t="s">
        <v>108</v>
      </c>
      <c r="D40" s="15" t="s">
        <v>74</v>
      </c>
      <c r="E40" s="21"/>
      <c r="F40" s="22">
        <v>110</v>
      </c>
      <c r="G40" s="23">
        <v>260</v>
      </c>
      <c r="H40" s="18">
        <v>60</v>
      </c>
      <c r="I40" s="32">
        <f t="shared" ref="I40:I71" si="4">(F40+G40+H40)*0.2</f>
        <v>86</v>
      </c>
      <c r="J40" s="19">
        <f t="shared" ref="J40:J71" si="5">(F40+G40+H40+I40)*0.09</f>
        <v>46.44</v>
      </c>
      <c r="K40" s="19">
        <f t="shared" ref="K40:K71" si="6">SUM(F40:J40)</f>
        <v>562.44</v>
      </c>
      <c r="L40" s="19">
        <f t="shared" ref="L40:L71" si="7">E40*K40</f>
        <v>0</v>
      </c>
      <c r="M40" s="33"/>
      <c r="N40" s="33"/>
    </row>
    <row r="41" ht="81" customHeight="1" spans="1:14">
      <c r="A41" s="15"/>
      <c r="B41" s="17" t="s">
        <v>142</v>
      </c>
      <c r="C41" s="17" t="s">
        <v>143</v>
      </c>
      <c r="D41" s="15" t="s">
        <v>92</v>
      </c>
      <c r="E41" s="21"/>
      <c r="F41" s="26">
        <v>90</v>
      </c>
      <c r="G41" s="26">
        <v>90</v>
      </c>
      <c r="H41" s="26">
        <v>40</v>
      </c>
      <c r="I41" s="32">
        <f t="shared" si="4"/>
        <v>44</v>
      </c>
      <c r="J41" s="19">
        <f t="shared" si="5"/>
        <v>23.76</v>
      </c>
      <c r="K41" s="19">
        <f t="shared" si="6"/>
        <v>287.76</v>
      </c>
      <c r="L41" s="19">
        <f t="shared" si="7"/>
        <v>0</v>
      </c>
      <c r="M41" s="33"/>
      <c r="N41" s="33"/>
    </row>
    <row r="42" ht="72" customHeight="1" spans="1:14">
      <c r="A42" s="15"/>
      <c r="B42" s="17" t="s">
        <v>144</v>
      </c>
      <c r="C42" s="17" t="s">
        <v>145</v>
      </c>
      <c r="D42" s="15" t="s">
        <v>92</v>
      </c>
      <c r="E42" s="21"/>
      <c r="F42" s="22">
        <v>15</v>
      </c>
      <c r="G42" s="23">
        <v>25</v>
      </c>
      <c r="H42" s="18">
        <v>6</v>
      </c>
      <c r="I42" s="32">
        <f t="shared" si="4"/>
        <v>9.2</v>
      </c>
      <c r="J42" s="19">
        <f t="shared" si="5"/>
        <v>4.968</v>
      </c>
      <c r="K42" s="19">
        <f t="shared" si="6"/>
        <v>60.168</v>
      </c>
      <c r="L42" s="19">
        <f t="shared" si="7"/>
        <v>0</v>
      </c>
      <c r="M42" s="33"/>
      <c r="N42" s="33"/>
    </row>
    <row r="43" ht="55.5" customHeight="1" spans="1:14">
      <c r="A43" s="15"/>
      <c r="B43" s="17" t="s">
        <v>139</v>
      </c>
      <c r="C43" s="17" t="s">
        <v>146</v>
      </c>
      <c r="D43" s="15" t="s">
        <v>74</v>
      </c>
      <c r="E43" s="25"/>
      <c r="F43" s="22">
        <v>120</v>
      </c>
      <c r="G43" s="23">
        <v>420</v>
      </c>
      <c r="H43" s="18">
        <v>60</v>
      </c>
      <c r="I43" s="32">
        <f t="shared" si="4"/>
        <v>120</v>
      </c>
      <c r="J43" s="19">
        <f t="shared" si="5"/>
        <v>64.8</v>
      </c>
      <c r="K43" s="19">
        <f t="shared" si="6"/>
        <v>784.8</v>
      </c>
      <c r="L43" s="19">
        <f t="shared" si="7"/>
        <v>0</v>
      </c>
      <c r="M43" s="33"/>
      <c r="N43" s="33"/>
    </row>
    <row r="44" ht="55.5" customHeight="1" spans="1:14">
      <c r="A44" s="15"/>
      <c r="B44" s="17" t="s">
        <v>147</v>
      </c>
      <c r="C44" s="17" t="s">
        <v>148</v>
      </c>
      <c r="D44" s="15" t="s">
        <v>74</v>
      </c>
      <c r="E44" s="25"/>
      <c r="F44" s="22">
        <v>130</v>
      </c>
      <c r="G44" s="23">
        <v>460</v>
      </c>
      <c r="H44" s="18">
        <v>70</v>
      </c>
      <c r="I44" s="32">
        <f t="shared" si="4"/>
        <v>132</v>
      </c>
      <c r="J44" s="19">
        <f t="shared" si="5"/>
        <v>71.28</v>
      </c>
      <c r="K44" s="19">
        <f t="shared" si="6"/>
        <v>863.28</v>
      </c>
      <c r="L44" s="19">
        <f t="shared" si="7"/>
        <v>0</v>
      </c>
      <c r="M44" s="33"/>
      <c r="N44" s="33"/>
    </row>
    <row r="45" ht="55.5" customHeight="1" spans="1:14">
      <c r="A45" s="15"/>
      <c r="B45" s="17" t="s">
        <v>149</v>
      </c>
      <c r="C45" s="17" t="s">
        <v>150</v>
      </c>
      <c r="D45" s="15" t="s">
        <v>74</v>
      </c>
      <c r="E45" s="25"/>
      <c r="F45" s="22">
        <v>120</v>
      </c>
      <c r="G45" s="23">
        <v>420</v>
      </c>
      <c r="H45" s="18">
        <v>60</v>
      </c>
      <c r="I45" s="32">
        <f t="shared" si="4"/>
        <v>120</v>
      </c>
      <c r="J45" s="19">
        <f t="shared" si="5"/>
        <v>64.8</v>
      </c>
      <c r="K45" s="19">
        <f t="shared" si="6"/>
        <v>784.8</v>
      </c>
      <c r="L45" s="19">
        <f t="shared" si="7"/>
        <v>0</v>
      </c>
      <c r="M45" s="33"/>
      <c r="N45" s="33"/>
    </row>
    <row r="46" ht="33" customHeight="1" spans="1:14">
      <c r="A46" s="20">
        <v>2.3</v>
      </c>
      <c r="B46" s="16" t="s">
        <v>151</v>
      </c>
      <c r="C46" s="17"/>
      <c r="D46" s="15"/>
      <c r="E46" s="25"/>
      <c r="F46" s="19"/>
      <c r="G46" s="19"/>
      <c r="H46" s="18"/>
      <c r="I46" s="32">
        <f t="shared" si="4"/>
        <v>0</v>
      </c>
      <c r="J46" s="19">
        <f t="shared" si="5"/>
        <v>0</v>
      </c>
      <c r="K46" s="19">
        <f t="shared" si="6"/>
        <v>0</v>
      </c>
      <c r="L46" s="19">
        <f t="shared" si="7"/>
        <v>0</v>
      </c>
      <c r="M46" s="33"/>
      <c r="N46" s="33"/>
    </row>
    <row r="47" ht="55.5" customHeight="1" spans="1:14">
      <c r="A47" s="15"/>
      <c r="B47" s="17" t="s">
        <v>152</v>
      </c>
      <c r="C47" s="17" t="s">
        <v>153</v>
      </c>
      <c r="D47" s="15" t="s">
        <v>74</v>
      </c>
      <c r="E47" s="25"/>
      <c r="F47" s="19">
        <v>40</v>
      </c>
      <c r="G47" s="19">
        <v>50</v>
      </c>
      <c r="H47" s="19">
        <v>25</v>
      </c>
      <c r="I47" s="32">
        <f t="shared" si="4"/>
        <v>23</v>
      </c>
      <c r="J47" s="19">
        <f t="shared" si="5"/>
        <v>12.42</v>
      </c>
      <c r="K47" s="19">
        <f t="shared" si="6"/>
        <v>150.42</v>
      </c>
      <c r="L47" s="19">
        <f t="shared" si="7"/>
        <v>0</v>
      </c>
      <c r="M47" s="33"/>
      <c r="N47" s="33"/>
    </row>
    <row r="48" ht="55.5" customHeight="1" spans="1:14">
      <c r="A48" s="15"/>
      <c r="B48" s="17" t="s">
        <v>154</v>
      </c>
      <c r="C48" s="17" t="s">
        <v>155</v>
      </c>
      <c r="D48" s="15" t="s">
        <v>74</v>
      </c>
      <c r="E48" s="25"/>
      <c r="F48" s="19">
        <v>45</v>
      </c>
      <c r="G48" s="19">
        <v>60</v>
      </c>
      <c r="H48" s="19">
        <v>25</v>
      </c>
      <c r="I48" s="32">
        <f t="shared" si="4"/>
        <v>26</v>
      </c>
      <c r="J48" s="19">
        <f t="shared" si="5"/>
        <v>14.04</v>
      </c>
      <c r="K48" s="19">
        <f t="shared" si="6"/>
        <v>170.04</v>
      </c>
      <c r="L48" s="19">
        <f t="shared" si="7"/>
        <v>0</v>
      </c>
      <c r="M48" s="33"/>
      <c r="N48" s="33"/>
    </row>
    <row r="49" ht="93" customHeight="1" spans="1:14">
      <c r="A49" s="15"/>
      <c r="B49" s="17" t="s">
        <v>156</v>
      </c>
      <c r="C49" s="17" t="s">
        <v>157</v>
      </c>
      <c r="D49" s="15" t="s">
        <v>74</v>
      </c>
      <c r="E49" s="21"/>
      <c r="F49" s="19">
        <v>25</v>
      </c>
      <c r="G49" s="19">
        <v>15</v>
      </c>
      <c r="H49" s="19">
        <v>5</v>
      </c>
      <c r="I49" s="32">
        <f t="shared" si="4"/>
        <v>9</v>
      </c>
      <c r="J49" s="19">
        <f t="shared" si="5"/>
        <v>4.86</v>
      </c>
      <c r="K49" s="19">
        <f t="shared" si="6"/>
        <v>58.86</v>
      </c>
      <c r="L49" s="19">
        <f t="shared" si="7"/>
        <v>0</v>
      </c>
      <c r="M49" s="34" t="s">
        <v>158</v>
      </c>
      <c r="N49" s="33"/>
    </row>
    <row r="50" s="2" customFormat="1" ht="36" customHeight="1" spans="1:14">
      <c r="A50" s="20">
        <v>3</v>
      </c>
      <c r="B50" s="16" t="s">
        <v>159</v>
      </c>
      <c r="C50" s="17"/>
      <c r="D50" s="15"/>
      <c r="E50" s="21"/>
      <c r="F50" s="19"/>
      <c r="G50" s="19"/>
      <c r="H50" s="19"/>
      <c r="I50" s="32">
        <f t="shared" si="4"/>
        <v>0</v>
      </c>
      <c r="J50" s="19">
        <f t="shared" si="5"/>
        <v>0</v>
      </c>
      <c r="K50" s="19">
        <f t="shared" si="6"/>
        <v>0</v>
      </c>
      <c r="L50" s="19">
        <f t="shared" si="7"/>
        <v>0</v>
      </c>
      <c r="M50" s="23"/>
      <c r="N50" s="23"/>
    </row>
    <row r="51" s="2" customFormat="1" ht="88.5" customHeight="1" spans="1:14">
      <c r="A51" s="15"/>
      <c r="B51" s="17" t="s">
        <v>160</v>
      </c>
      <c r="C51" s="17" t="s">
        <v>161</v>
      </c>
      <c r="D51" s="15" t="s">
        <v>77</v>
      </c>
      <c r="E51" s="21">
        <f>7.5+5.88</f>
        <v>13.38</v>
      </c>
      <c r="F51" s="19">
        <v>5</v>
      </c>
      <c r="G51" s="18">
        <v>0</v>
      </c>
      <c r="H51" s="19">
        <v>18</v>
      </c>
      <c r="I51" s="32">
        <f t="shared" si="4"/>
        <v>4.6</v>
      </c>
      <c r="J51" s="19">
        <f t="shared" si="5"/>
        <v>2.484</v>
      </c>
      <c r="K51" s="19">
        <f t="shared" si="6"/>
        <v>30.084</v>
      </c>
      <c r="L51" s="19">
        <f t="shared" si="7"/>
        <v>402.52392</v>
      </c>
      <c r="M51" s="23"/>
      <c r="N51" s="23"/>
    </row>
    <row r="52" s="2" customFormat="1" ht="88.5" customHeight="1" spans="1:14">
      <c r="A52" s="15"/>
      <c r="B52" s="17" t="s">
        <v>162</v>
      </c>
      <c r="C52" s="17" t="s">
        <v>163</v>
      </c>
      <c r="D52" s="15" t="s">
        <v>77</v>
      </c>
      <c r="E52" s="21">
        <f>13.38-1.14-0.77-1.73-1.62-1.2*0.24*0.24*4</f>
        <v>7.84352</v>
      </c>
      <c r="F52" s="19">
        <v>5</v>
      </c>
      <c r="G52" s="18">
        <v>0</v>
      </c>
      <c r="H52" s="19">
        <v>18</v>
      </c>
      <c r="I52" s="32">
        <f t="shared" si="4"/>
        <v>4.6</v>
      </c>
      <c r="J52" s="19">
        <f t="shared" si="5"/>
        <v>2.484</v>
      </c>
      <c r="K52" s="19">
        <f t="shared" si="6"/>
        <v>30.084</v>
      </c>
      <c r="L52" s="19">
        <f t="shared" si="7"/>
        <v>235.96445568</v>
      </c>
      <c r="M52" s="23"/>
      <c r="N52" s="23"/>
    </row>
    <row r="53" s="2" customFormat="1" ht="39" customHeight="1" spans="1:14">
      <c r="A53" s="15"/>
      <c r="B53" s="17" t="s">
        <v>72</v>
      </c>
      <c r="C53" s="17" t="s">
        <v>164</v>
      </c>
      <c r="D53" s="15" t="s">
        <v>74</v>
      </c>
      <c r="E53" s="21">
        <f>4.29+3.36</f>
        <v>7.65</v>
      </c>
      <c r="F53" s="19">
        <v>2</v>
      </c>
      <c r="G53" s="18">
        <v>0</v>
      </c>
      <c r="H53" s="19">
        <v>2</v>
      </c>
      <c r="I53" s="32">
        <f t="shared" si="4"/>
        <v>0.8</v>
      </c>
      <c r="J53" s="19">
        <f t="shared" si="5"/>
        <v>0.432</v>
      </c>
      <c r="K53" s="19">
        <f t="shared" si="6"/>
        <v>5.232</v>
      </c>
      <c r="L53" s="19">
        <f t="shared" si="7"/>
        <v>40.0248</v>
      </c>
      <c r="M53" s="23"/>
      <c r="N53" s="23"/>
    </row>
    <row r="54" s="2" customFormat="1" ht="39" customHeight="1" spans="1:14">
      <c r="A54" s="15"/>
      <c r="B54" s="17" t="s">
        <v>75</v>
      </c>
      <c r="C54" s="17" t="s">
        <v>165</v>
      </c>
      <c r="D54" s="15" t="s">
        <v>77</v>
      </c>
      <c r="E54" s="21">
        <f>0.64+0.5</f>
        <v>1.14</v>
      </c>
      <c r="F54" s="19">
        <v>18</v>
      </c>
      <c r="G54" s="18">
        <v>60</v>
      </c>
      <c r="H54" s="19">
        <v>12</v>
      </c>
      <c r="I54" s="32">
        <f t="shared" si="4"/>
        <v>18</v>
      </c>
      <c r="J54" s="19">
        <f t="shared" si="5"/>
        <v>9.72</v>
      </c>
      <c r="K54" s="19">
        <f t="shared" si="6"/>
        <v>117.72</v>
      </c>
      <c r="L54" s="19">
        <f t="shared" si="7"/>
        <v>134.2008</v>
      </c>
      <c r="M54" s="23"/>
      <c r="N54" s="23"/>
    </row>
    <row r="55" s="2" customFormat="1" ht="72" customHeight="1" spans="1:14">
      <c r="A55" s="15"/>
      <c r="B55" s="17" t="s">
        <v>78</v>
      </c>
      <c r="C55" s="17" t="s">
        <v>166</v>
      </c>
      <c r="D55" s="15" t="s">
        <v>77</v>
      </c>
      <c r="E55" s="21">
        <f>0.43+0.34</f>
        <v>0.77</v>
      </c>
      <c r="F55" s="19">
        <v>170</v>
      </c>
      <c r="G55" s="18">
        <v>400</v>
      </c>
      <c r="H55" s="19">
        <v>15</v>
      </c>
      <c r="I55" s="32">
        <f t="shared" si="4"/>
        <v>117</v>
      </c>
      <c r="J55" s="19">
        <f t="shared" si="5"/>
        <v>63.18</v>
      </c>
      <c r="K55" s="19">
        <f t="shared" si="6"/>
        <v>765.18</v>
      </c>
      <c r="L55" s="19">
        <f t="shared" si="7"/>
        <v>589.1886</v>
      </c>
      <c r="M55" s="23"/>
      <c r="N55" s="23"/>
    </row>
    <row r="56" s="2" customFormat="1" ht="72" customHeight="1" spans="1:14">
      <c r="A56" s="15"/>
      <c r="B56" s="17" t="s">
        <v>167</v>
      </c>
      <c r="C56" s="17" t="s">
        <v>168</v>
      </c>
      <c r="D56" s="15" t="s">
        <v>77</v>
      </c>
      <c r="E56" s="21">
        <v>1.73</v>
      </c>
      <c r="F56" s="19">
        <v>170</v>
      </c>
      <c r="G56" s="18">
        <v>400</v>
      </c>
      <c r="H56" s="19">
        <v>15</v>
      </c>
      <c r="I56" s="32">
        <f t="shared" si="4"/>
        <v>117</v>
      </c>
      <c r="J56" s="19">
        <f t="shared" si="5"/>
        <v>63.18</v>
      </c>
      <c r="K56" s="19">
        <f t="shared" si="6"/>
        <v>765.18</v>
      </c>
      <c r="L56" s="19">
        <f t="shared" si="7"/>
        <v>1323.7614</v>
      </c>
      <c r="M56" s="23"/>
      <c r="N56" s="23"/>
    </row>
    <row r="57" s="2" customFormat="1" ht="72" customHeight="1" spans="1:14">
      <c r="A57" s="15"/>
      <c r="B57" s="17" t="s">
        <v>169</v>
      </c>
      <c r="C57" s="17" t="s">
        <v>170</v>
      </c>
      <c r="D57" s="15" t="s">
        <v>77</v>
      </c>
      <c r="E57" s="21">
        <v>1.62</v>
      </c>
      <c r="F57" s="19">
        <v>260</v>
      </c>
      <c r="G57" s="19">
        <v>280</v>
      </c>
      <c r="H57" s="19">
        <v>40</v>
      </c>
      <c r="I57" s="32">
        <f t="shared" si="4"/>
        <v>116</v>
      </c>
      <c r="J57" s="19">
        <f t="shared" si="5"/>
        <v>62.64</v>
      </c>
      <c r="K57" s="19">
        <f t="shared" si="6"/>
        <v>758.64</v>
      </c>
      <c r="L57" s="19">
        <f t="shared" si="7"/>
        <v>1228.9968</v>
      </c>
      <c r="M57" s="23"/>
      <c r="N57" s="23"/>
    </row>
    <row r="58" s="2" customFormat="1" ht="55.5" customHeight="1" spans="1:14">
      <c r="A58" s="15"/>
      <c r="B58" s="17" t="s">
        <v>171</v>
      </c>
      <c r="C58" s="17" t="s">
        <v>172</v>
      </c>
      <c r="D58" s="15" t="s">
        <v>77</v>
      </c>
      <c r="E58" s="21">
        <v>3.24</v>
      </c>
      <c r="F58" s="19">
        <v>260</v>
      </c>
      <c r="G58" s="19">
        <v>280</v>
      </c>
      <c r="H58" s="19">
        <v>40</v>
      </c>
      <c r="I58" s="32">
        <f t="shared" si="4"/>
        <v>116</v>
      </c>
      <c r="J58" s="19">
        <f t="shared" si="5"/>
        <v>62.64</v>
      </c>
      <c r="K58" s="19">
        <f t="shared" si="6"/>
        <v>758.64</v>
      </c>
      <c r="L58" s="19">
        <f t="shared" si="7"/>
        <v>2457.9936</v>
      </c>
      <c r="M58" s="23"/>
      <c r="N58" s="23"/>
    </row>
    <row r="59" s="2" customFormat="1" ht="72" customHeight="1" spans="1:14">
      <c r="A59" s="15"/>
      <c r="B59" s="17" t="s">
        <v>173</v>
      </c>
      <c r="C59" s="17" t="s">
        <v>174</v>
      </c>
      <c r="D59" s="15" t="s">
        <v>77</v>
      </c>
      <c r="E59" s="21">
        <v>1.18</v>
      </c>
      <c r="F59" s="19">
        <v>170</v>
      </c>
      <c r="G59" s="18">
        <v>400</v>
      </c>
      <c r="H59" s="19">
        <v>15</v>
      </c>
      <c r="I59" s="32">
        <f t="shared" si="4"/>
        <v>117</v>
      </c>
      <c r="J59" s="19">
        <f t="shared" si="5"/>
        <v>63.18</v>
      </c>
      <c r="K59" s="19">
        <f t="shared" si="6"/>
        <v>765.18</v>
      </c>
      <c r="L59" s="19">
        <f t="shared" si="7"/>
        <v>902.9124</v>
      </c>
      <c r="M59" s="23"/>
      <c r="N59" s="23"/>
    </row>
    <row r="60" s="2" customFormat="1" ht="72" customHeight="1" spans="1:14">
      <c r="A60" s="15"/>
      <c r="B60" s="17" t="s">
        <v>175</v>
      </c>
      <c r="C60" s="17" t="s">
        <v>176</v>
      </c>
      <c r="D60" s="15" t="s">
        <v>77</v>
      </c>
      <c r="E60" s="21">
        <v>0.7</v>
      </c>
      <c r="F60" s="19">
        <v>170</v>
      </c>
      <c r="G60" s="18">
        <v>400</v>
      </c>
      <c r="H60" s="19">
        <v>15</v>
      </c>
      <c r="I60" s="32">
        <f t="shared" si="4"/>
        <v>117</v>
      </c>
      <c r="J60" s="19">
        <f t="shared" si="5"/>
        <v>63.18</v>
      </c>
      <c r="K60" s="19">
        <f t="shared" si="6"/>
        <v>765.18</v>
      </c>
      <c r="L60" s="19">
        <f t="shared" si="7"/>
        <v>535.626</v>
      </c>
      <c r="M60" s="23"/>
      <c r="N60" s="23"/>
    </row>
    <row r="61" s="2" customFormat="1" ht="55.5" customHeight="1" spans="1:14">
      <c r="A61" s="15"/>
      <c r="B61" s="17" t="s">
        <v>177</v>
      </c>
      <c r="C61" s="17" t="s">
        <v>178</v>
      </c>
      <c r="D61" s="15" t="s">
        <v>100</v>
      </c>
      <c r="E61" s="25">
        <f>0.136</f>
        <v>0.136</v>
      </c>
      <c r="F61" s="19">
        <v>800</v>
      </c>
      <c r="G61" s="19">
        <v>4000</v>
      </c>
      <c r="H61" s="19">
        <v>50</v>
      </c>
      <c r="I61" s="32">
        <f t="shared" si="4"/>
        <v>970</v>
      </c>
      <c r="J61" s="19">
        <f t="shared" si="5"/>
        <v>523.8</v>
      </c>
      <c r="K61" s="19">
        <f t="shared" si="6"/>
        <v>6343.8</v>
      </c>
      <c r="L61" s="19">
        <f t="shared" si="7"/>
        <v>862.7568</v>
      </c>
      <c r="M61" s="23"/>
      <c r="N61" s="23"/>
    </row>
    <row r="62" s="2" customFormat="1" ht="55.5" customHeight="1" spans="1:14">
      <c r="A62" s="15"/>
      <c r="B62" s="17" t="s">
        <v>177</v>
      </c>
      <c r="C62" s="17" t="s">
        <v>179</v>
      </c>
      <c r="D62" s="15" t="s">
        <v>100</v>
      </c>
      <c r="E62" s="25">
        <f>(0.293-0.136)</f>
        <v>0.157</v>
      </c>
      <c r="F62" s="19">
        <v>800</v>
      </c>
      <c r="G62" s="19">
        <v>4000</v>
      </c>
      <c r="H62" s="19">
        <v>50</v>
      </c>
      <c r="I62" s="32">
        <f t="shared" si="4"/>
        <v>970</v>
      </c>
      <c r="J62" s="19">
        <f t="shared" si="5"/>
        <v>523.8</v>
      </c>
      <c r="K62" s="19">
        <f t="shared" si="6"/>
        <v>6343.8</v>
      </c>
      <c r="L62" s="19">
        <f t="shared" si="7"/>
        <v>995.9766</v>
      </c>
      <c r="M62" s="23"/>
      <c r="N62" s="23"/>
    </row>
    <row r="63" s="2" customFormat="1" ht="72" customHeight="1" spans="1:14">
      <c r="A63" s="15"/>
      <c r="B63" s="17" t="s">
        <v>180</v>
      </c>
      <c r="C63" s="17" t="s">
        <v>181</v>
      </c>
      <c r="D63" s="15" t="s">
        <v>74</v>
      </c>
      <c r="E63" s="21"/>
      <c r="F63" s="19">
        <v>30</v>
      </c>
      <c r="G63" s="19">
        <v>70</v>
      </c>
      <c r="H63" s="19">
        <v>10</v>
      </c>
      <c r="I63" s="32">
        <f t="shared" si="4"/>
        <v>22</v>
      </c>
      <c r="J63" s="19">
        <f t="shared" si="5"/>
        <v>11.88</v>
      </c>
      <c r="K63" s="19">
        <f t="shared" si="6"/>
        <v>143.88</v>
      </c>
      <c r="L63" s="19">
        <f t="shared" si="7"/>
        <v>0</v>
      </c>
      <c r="M63" s="23"/>
      <c r="N63" s="23"/>
    </row>
    <row r="64" s="2" customFormat="1" ht="72" customHeight="1" spans="1:14">
      <c r="A64" s="15"/>
      <c r="B64" s="17" t="s">
        <v>182</v>
      </c>
      <c r="C64" s="17" t="s">
        <v>183</v>
      </c>
      <c r="D64" s="15" t="s">
        <v>74</v>
      </c>
      <c r="E64" s="21"/>
      <c r="F64" s="19">
        <v>50</v>
      </c>
      <c r="G64" s="19">
        <v>120</v>
      </c>
      <c r="H64" s="19">
        <v>15</v>
      </c>
      <c r="I64" s="32">
        <f t="shared" si="4"/>
        <v>37</v>
      </c>
      <c r="J64" s="19">
        <f t="shared" si="5"/>
        <v>19.98</v>
      </c>
      <c r="K64" s="19">
        <f t="shared" si="6"/>
        <v>241.98</v>
      </c>
      <c r="L64" s="19">
        <f t="shared" si="7"/>
        <v>0</v>
      </c>
      <c r="M64" s="23"/>
      <c r="N64" s="23"/>
    </row>
    <row r="65" s="2" customFormat="1" ht="72" customHeight="1" spans="1:14">
      <c r="A65" s="15"/>
      <c r="B65" s="17" t="s">
        <v>184</v>
      </c>
      <c r="C65" s="17" t="s">
        <v>185</v>
      </c>
      <c r="D65" s="15" t="s">
        <v>74</v>
      </c>
      <c r="E65" s="21"/>
      <c r="F65" s="26">
        <v>90</v>
      </c>
      <c r="G65" s="26">
        <v>160</v>
      </c>
      <c r="H65" s="26">
        <v>90</v>
      </c>
      <c r="I65" s="32">
        <f t="shared" si="4"/>
        <v>68</v>
      </c>
      <c r="J65" s="19">
        <f t="shared" si="5"/>
        <v>36.72</v>
      </c>
      <c r="K65" s="19">
        <f t="shared" si="6"/>
        <v>444.72</v>
      </c>
      <c r="L65" s="19">
        <f t="shared" si="7"/>
        <v>0</v>
      </c>
      <c r="M65" s="33"/>
      <c r="N65" s="33"/>
    </row>
    <row r="66" s="2" customFormat="1" ht="72" customHeight="1" spans="1:14">
      <c r="A66" s="15"/>
      <c r="B66" s="17" t="s">
        <v>186</v>
      </c>
      <c r="C66" s="17" t="s">
        <v>187</v>
      </c>
      <c r="D66" s="15" t="s">
        <v>100</v>
      </c>
      <c r="E66" s="25">
        <f>0.368</f>
        <v>0.368</v>
      </c>
      <c r="F66" s="19">
        <v>2800</v>
      </c>
      <c r="G66" s="19">
        <v>4600</v>
      </c>
      <c r="H66" s="19">
        <v>50</v>
      </c>
      <c r="I66" s="32">
        <f t="shared" si="4"/>
        <v>1490</v>
      </c>
      <c r="J66" s="19">
        <f t="shared" si="5"/>
        <v>804.6</v>
      </c>
      <c r="K66" s="19">
        <f t="shared" si="6"/>
        <v>9744.6</v>
      </c>
      <c r="L66" s="19">
        <f t="shared" si="7"/>
        <v>3586.0128</v>
      </c>
      <c r="M66" s="33"/>
      <c r="N66" s="33"/>
    </row>
    <row r="67" s="2" customFormat="1" ht="29" customHeight="1" spans="1:14">
      <c r="A67" s="20">
        <v>4</v>
      </c>
      <c r="B67" s="16" t="s">
        <v>188</v>
      </c>
      <c r="C67" s="17"/>
      <c r="D67" s="15"/>
      <c r="E67" s="21"/>
      <c r="F67" s="19"/>
      <c r="G67" s="19"/>
      <c r="H67" s="19"/>
      <c r="I67" s="32">
        <f t="shared" si="4"/>
        <v>0</v>
      </c>
      <c r="J67" s="19">
        <f t="shared" si="5"/>
        <v>0</v>
      </c>
      <c r="K67" s="19">
        <f t="shared" si="6"/>
        <v>0</v>
      </c>
      <c r="L67" s="19">
        <f t="shared" si="7"/>
        <v>0</v>
      </c>
      <c r="M67" s="23"/>
      <c r="N67" s="23"/>
    </row>
    <row r="68" s="2" customFormat="1" ht="59" customHeight="1" spans="1:14">
      <c r="A68" s="15"/>
      <c r="B68" s="17" t="s">
        <v>160</v>
      </c>
      <c r="C68" s="17" t="s">
        <v>161</v>
      </c>
      <c r="D68" s="15" t="s">
        <v>77</v>
      </c>
      <c r="E68" s="21">
        <v>9.97</v>
      </c>
      <c r="F68" s="19">
        <v>5</v>
      </c>
      <c r="G68" s="18">
        <v>0</v>
      </c>
      <c r="H68" s="19">
        <v>18</v>
      </c>
      <c r="I68" s="32">
        <f t="shared" si="4"/>
        <v>4.6</v>
      </c>
      <c r="J68" s="19">
        <f t="shared" si="5"/>
        <v>2.484</v>
      </c>
      <c r="K68" s="19">
        <f t="shared" si="6"/>
        <v>30.084</v>
      </c>
      <c r="L68" s="19">
        <f t="shared" si="7"/>
        <v>299.93748</v>
      </c>
      <c r="M68" s="23"/>
      <c r="N68" s="23"/>
    </row>
    <row r="69" s="2" customFormat="1" ht="67" customHeight="1" spans="1:14">
      <c r="A69" s="15"/>
      <c r="B69" s="17" t="s">
        <v>162</v>
      </c>
      <c r="C69" s="17" t="s">
        <v>163</v>
      </c>
      <c r="D69" s="15" t="s">
        <v>77</v>
      </c>
      <c r="E69" s="21">
        <v>0</v>
      </c>
      <c r="F69" s="19"/>
      <c r="G69" s="19"/>
      <c r="H69" s="19"/>
      <c r="I69" s="32">
        <f t="shared" si="4"/>
        <v>0</v>
      </c>
      <c r="J69" s="19">
        <f t="shared" si="5"/>
        <v>0</v>
      </c>
      <c r="K69" s="19">
        <f t="shared" si="6"/>
        <v>0</v>
      </c>
      <c r="L69" s="19">
        <f t="shared" si="7"/>
        <v>0</v>
      </c>
      <c r="M69" s="23"/>
      <c r="N69" s="23"/>
    </row>
    <row r="70" s="2" customFormat="1" ht="39" customHeight="1" spans="1:14">
      <c r="A70" s="15"/>
      <c r="B70" s="17" t="s">
        <v>72</v>
      </c>
      <c r="C70" s="17" t="s">
        <v>164</v>
      </c>
      <c r="D70" s="15" t="s">
        <v>74</v>
      </c>
      <c r="E70" s="21">
        <f>30.46*0</f>
        <v>0</v>
      </c>
      <c r="F70" s="19"/>
      <c r="G70" s="19"/>
      <c r="H70" s="19"/>
      <c r="I70" s="32">
        <f t="shared" si="4"/>
        <v>0</v>
      </c>
      <c r="J70" s="19">
        <f t="shared" si="5"/>
        <v>0</v>
      </c>
      <c r="K70" s="19">
        <f t="shared" si="6"/>
        <v>0</v>
      </c>
      <c r="L70" s="19">
        <f t="shared" si="7"/>
        <v>0</v>
      </c>
      <c r="M70" s="23"/>
      <c r="N70" s="23"/>
    </row>
    <row r="71" s="2" customFormat="1" ht="72" customHeight="1" spans="1:14">
      <c r="A71" s="15"/>
      <c r="B71" s="17" t="s">
        <v>189</v>
      </c>
      <c r="C71" s="17" t="s">
        <v>168</v>
      </c>
      <c r="D71" s="15" t="s">
        <v>77</v>
      </c>
      <c r="E71" s="21">
        <v>9.97</v>
      </c>
      <c r="F71" s="19">
        <v>170</v>
      </c>
      <c r="G71" s="18">
        <v>400</v>
      </c>
      <c r="H71" s="19">
        <v>15</v>
      </c>
      <c r="I71" s="32">
        <f t="shared" si="4"/>
        <v>117</v>
      </c>
      <c r="J71" s="19">
        <f t="shared" si="5"/>
        <v>63.18</v>
      </c>
      <c r="K71" s="19">
        <f t="shared" si="6"/>
        <v>765.18</v>
      </c>
      <c r="L71" s="19">
        <f t="shared" si="7"/>
        <v>7628.8446</v>
      </c>
      <c r="M71" s="23"/>
      <c r="N71" s="23"/>
    </row>
    <row r="72" s="2" customFormat="1" ht="55.5" customHeight="1" spans="1:14">
      <c r="A72" s="15"/>
      <c r="B72" s="17" t="s">
        <v>190</v>
      </c>
      <c r="C72" s="17" t="s">
        <v>172</v>
      </c>
      <c r="D72" s="15" t="s">
        <v>77</v>
      </c>
      <c r="E72" s="21">
        <v>19.9</v>
      </c>
      <c r="F72" s="19">
        <v>170</v>
      </c>
      <c r="G72" s="18">
        <v>400</v>
      </c>
      <c r="H72" s="19">
        <v>15</v>
      </c>
      <c r="I72" s="32">
        <f t="shared" ref="I72:I95" si="8">(F72+G72+H72)*0.2</f>
        <v>117</v>
      </c>
      <c r="J72" s="19">
        <f t="shared" ref="J72:J95" si="9">(F72+G72+H72+I72)*0.09</f>
        <v>63.18</v>
      </c>
      <c r="K72" s="19">
        <f t="shared" ref="K72:K95" si="10">SUM(F72:J72)</f>
        <v>765.18</v>
      </c>
      <c r="L72" s="19">
        <f t="shared" ref="L72:L95" si="11">E72*K72</f>
        <v>15227.082</v>
      </c>
      <c r="M72" s="23"/>
      <c r="N72" s="23"/>
    </row>
    <row r="73" s="2" customFormat="1" ht="55.5" customHeight="1" spans="1:14">
      <c r="A73" s="15"/>
      <c r="B73" s="17" t="s">
        <v>177</v>
      </c>
      <c r="C73" s="17" t="s">
        <v>178</v>
      </c>
      <c r="D73" s="15" t="s">
        <v>100</v>
      </c>
      <c r="E73" s="25">
        <v>0.697</v>
      </c>
      <c r="F73" s="19">
        <v>800</v>
      </c>
      <c r="G73" s="19">
        <v>4000</v>
      </c>
      <c r="H73" s="19">
        <v>50</v>
      </c>
      <c r="I73" s="32">
        <f t="shared" si="8"/>
        <v>970</v>
      </c>
      <c r="J73" s="19">
        <f t="shared" si="9"/>
        <v>523.8</v>
      </c>
      <c r="K73" s="19">
        <f t="shared" si="10"/>
        <v>6343.8</v>
      </c>
      <c r="L73" s="19">
        <f t="shared" si="11"/>
        <v>4421.6286</v>
      </c>
      <c r="M73" s="23"/>
      <c r="N73" s="23"/>
    </row>
    <row r="74" s="2" customFormat="1" ht="55.5" customHeight="1" spans="1:14">
      <c r="A74" s="15"/>
      <c r="B74" s="17" t="s">
        <v>177</v>
      </c>
      <c r="C74" s="17" t="s">
        <v>191</v>
      </c>
      <c r="D74" s="15" t="s">
        <v>100</v>
      </c>
      <c r="E74" s="25">
        <f>1.854-0.697</f>
        <v>1.157</v>
      </c>
      <c r="F74" s="19">
        <v>800</v>
      </c>
      <c r="G74" s="19">
        <v>4000</v>
      </c>
      <c r="H74" s="19">
        <v>50</v>
      </c>
      <c r="I74" s="32">
        <f t="shared" si="8"/>
        <v>970</v>
      </c>
      <c r="J74" s="19">
        <f t="shared" si="9"/>
        <v>523.8</v>
      </c>
      <c r="K74" s="19">
        <f t="shared" si="10"/>
        <v>6343.8</v>
      </c>
      <c r="L74" s="19">
        <f t="shared" si="11"/>
        <v>7339.7766</v>
      </c>
      <c r="M74" s="23"/>
      <c r="N74" s="23"/>
    </row>
    <row r="75" s="2" customFormat="1" ht="55.5" customHeight="1" spans="1:14">
      <c r="A75" s="15"/>
      <c r="B75" s="17" t="s">
        <v>180</v>
      </c>
      <c r="C75" s="17" t="s">
        <v>192</v>
      </c>
      <c r="D75" s="15" t="s">
        <v>74</v>
      </c>
      <c r="E75" s="21"/>
      <c r="F75" s="26">
        <v>30</v>
      </c>
      <c r="G75" s="26">
        <v>70</v>
      </c>
      <c r="H75" s="26">
        <v>10</v>
      </c>
      <c r="I75" s="32">
        <f t="shared" si="8"/>
        <v>22</v>
      </c>
      <c r="J75" s="19">
        <f t="shared" si="9"/>
        <v>11.88</v>
      </c>
      <c r="K75" s="19">
        <f t="shared" si="10"/>
        <v>143.88</v>
      </c>
      <c r="L75" s="19">
        <f t="shared" si="11"/>
        <v>0</v>
      </c>
      <c r="M75" s="23"/>
      <c r="N75" s="23"/>
    </row>
    <row r="76" s="2" customFormat="1" ht="55.5" customHeight="1" spans="1:14">
      <c r="A76" s="15"/>
      <c r="B76" s="17" t="s">
        <v>182</v>
      </c>
      <c r="C76" s="17" t="s">
        <v>193</v>
      </c>
      <c r="D76" s="15" t="s">
        <v>74</v>
      </c>
      <c r="E76" s="21"/>
      <c r="F76" s="26">
        <v>50</v>
      </c>
      <c r="G76" s="26">
        <v>120</v>
      </c>
      <c r="H76" s="26">
        <v>15</v>
      </c>
      <c r="I76" s="32">
        <f t="shared" si="8"/>
        <v>37</v>
      </c>
      <c r="J76" s="19">
        <f t="shared" si="9"/>
        <v>19.98</v>
      </c>
      <c r="K76" s="19">
        <f t="shared" si="10"/>
        <v>241.98</v>
      </c>
      <c r="L76" s="19">
        <f t="shared" si="11"/>
        <v>0</v>
      </c>
      <c r="M76" s="23"/>
      <c r="N76" s="23"/>
    </row>
    <row r="77" s="2" customFormat="1" ht="72" customHeight="1" spans="1:14">
      <c r="A77" s="15"/>
      <c r="B77" s="17" t="s">
        <v>184</v>
      </c>
      <c r="C77" s="17" t="s">
        <v>185</v>
      </c>
      <c r="D77" s="15" t="s">
        <v>74</v>
      </c>
      <c r="E77" s="21"/>
      <c r="F77" s="26">
        <v>90</v>
      </c>
      <c r="G77" s="26">
        <v>160</v>
      </c>
      <c r="H77" s="26">
        <v>90</v>
      </c>
      <c r="I77" s="32">
        <f t="shared" si="8"/>
        <v>68</v>
      </c>
      <c r="J77" s="19">
        <f t="shared" si="9"/>
        <v>36.72</v>
      </c>
      <c r="K77" s="19">
        <f t="shared" si="10"/>
        <v>444.72</v>
      </c>
      <c r="L77" s="19">
        <f t="shared" si="11"/>
        <v>0</v>
      </c>
      <c r="M77" s="33"/>
      <c r="N77" s="33"/>
    </row>
    <row r="78" s="2" customFormat="1" ht="72" customHeight="1" spans="1:14">
      <c r="A78" s="15"/>
      <c r="B78" s="17" t="s">
        <v>186</v>
      </c>
      <c r="C78" s="17" t="s">
        <v>187</v>
      </c>
      <c r="D78" s="15" t="s">
        <v>100</v>
      </c>
      <c r="E78" s="25">
        <v>1.157</v>
      </c>
      <c r="F78" s="19">
        <v>2800</v>
      </c>
      <c r="G78" s="19">
        <v>4600</v>
      </c>
      <c r="H78" s="19">
        <v>50</v>
      </c>
      <c r="I78" s="32">
        <f t="shared" si="8"/>
        <v>1490</v>
      </c>
      <c r="J78" s="19">
        <f t="shared" si="9"/>
        <v>804.6</v>
      </c>
      <c r="K78" s="19">
        <f t="shared" si="10"/>
        <v>9744.6</v>
      </c>
      <c r="L78" s="19">
        <f t="shared" si="11"/>
        <v>11274.5022</v>
      </c>
      <c r="M78" s="33"/>
      <c r="N78" s="33"/>
    </row>
    <row r="79" s="2" customFormat="1" ht="36" customHeight="1" spans="1:14">
      <c r="A79" s="20">
        <v>5</v>
      </c>
      <c r="B79" s="16" t="s">
        <v>194</v>
      </c>
      <c r="C79" s="17"/>
      <c r="D79" s="15"/>
      <c r="E79" s="25"/>
      <c r="F79" s="19"/>
      <c r="G79" s="19"/>
      <c r="H79" s="19"/>
      <c r="I79" s="32">
        <f t="shared" si="8"/>
        <v>0</v>
      </c>
      <c r="J79" s="19">
        <f t="shared" si="9"/>
        <v>0</v>
      </c>
      <c r="K79" s="19">
        <f t="shared" si="10"/>
        <v>0</v>
      </c>
      <c r="L79" s="19">
        <f t="shared" si="11"/>
        <v>0</v>
      </c>
      <c r="M79" s="33"/>
      <c r="N79" s="33"/>
    </row>
    <row r="80" s="2" customFormat="1" ht="88.5" customHeight="1" spans="1:14">
      <c r="A80" s="15"/>
      <c r="B80" s="17" t="s">
        <v>160</v>
      </c>
      <c r="C80" s="17" t="s">
        <v>161</v>
      </c>
      <c r="D80" s="15" t="s">
        <v>77</v>
      </c>
      <c r="E80" s="25">
        <f>5.46+4.39</f>
        <v>9.85</v>
      </c>
      <c r="F80" s="19">
        <v>5</v>
      </c>
      <c r="G80" s="18">
        <v>0</v>
      </c>
      <c r="H80" s="19">
        <v>18</v>
      </c>
      <c r="I80" s="32">
        <f t="shared" si="8"/>
        <v>4.6</v>
      </c>
      <c r="J80" s="19">
        <f t="shared" si="9"/>
        <v>2.484</v>
      </c>
      <c r="K80" s="19">
        <f t="shared" si="10"/>
        <v>30.084</v>
      </c>
      <c r="L80" s="19">
        <f t="shared" si="11"/>
        <v>296.3274</v>
      </c>
      <c r="M80" s="33"/>
      <c r="N80" s="33"/>
    </row>
    <row r="81" s="2" customFormat="1" ht="88.5" customHeight="1" spans="1:14">
      <c r="A81" s="15"/>
      <c r="B81" s="17" t="s">
        <v>162</v>
      </c>
      <c r="C81" s="17" t="s">
        <v>163</v>
      </c>
      <c r="D81" s="15" t="s">
        <v>77</v>
      </c>
      <c r="E81" s="25">
        <f>9.85-2.12-1.41-0.86-1.26-0.24*0.54*0.5*3</f>
        <v>4.0056</v>
      </c>
      <c r="F81" s="19">
        <v>5</v>
      </c>
      <c r="G81" s="18">
        <v>0</v>
      </c>
      <c r="H81" s="19">
        <v>18</v>
      </c>
      <c r="I81" s="32">
        <f t="shared" si="8"/>
        <v>4.6</v>
      </c>
      <c r="J81" s="19">
        <f t="shared" si="9"/>
        <v>2.484</v>
      </c>
      <c r="K81" s="19">
        <f t="shared" si="10"/>
        <v>30.084</v>
      </c>
      <c r="L81" s="19">
        <f t="shared" si="11"/>
        <v>120.5044704</v>
      </c>
      <c r="M81" s="33"/>
      <c r="N81" s="33"/>
    </row>
    <row r="82" s="2" customFormat="1" ht="39" customHeight="1" spans="1:14">
      <c r="A82" s="15"/>
      <c r="B82" s="17" t="s">
        <v>72</v>
      </c>
      <c r="C82" s="17" t="s">
        <v>164</v>
      </c>
      <c r="D82" s="15" t="s">
        <v>74</v>
      </c>
      <c r="E82" s="25">
        <f>9.92+4.18</f>
        <v>14.1</v>
      </c>
      <c r="F82" s="19">
        <v>2</v>
      </c>
      <c r="G82" s="18">
        <v>0</v>
      </c>
      <c r="H82" s="19">
        <v>2</v>
      </c>
      <c r="I82" s="32">
        <f t="shared" si="8"/>
        <v>0.8</v>
      </c>
      <c r="J82" s="19">
        <f t="shared" si="9"/>
        <v>0.432</v>
      </c>
      <c r="K82" s="19">
        <f t="shared" si="10"/>
        <v>5.232</v>
      </c>
      <c r="L82" s="19">
        <f t="shared" si="11"/>
        <v>73.7712</v>
      </c>
      <c r="M82" s="33"/>
      <c r="N82" s="33"/>
    </row>
    <row r="83" s="2" customFormat="1" ht="39" customHeight="1" spans="1:14">
      <c r="A83" s="15"/>
      <c r="B83" s="17" t="s">
        <v>75</v>
      </c>
      <c r="C83" s="17" t="s">
        <v>165</v>
      </c>
      <c r="D83" s="15" t="s">
        <v>77</v>
      </c>
      <c r="E83" s="25">
        <f>1.49+0.63</f>
        <v>2.12</v>
      </c>
      <c r="F83" s="19">
        <v>18</v>
      </c>
      <c r="G83" s="18">
        <v>60</v>
      </c>
      <c r="H83" s="19">
        <v>12</v>
      </c>
      <c r="I83" s="32">
        <f t="shared" si="8"/>
        <v>18</v>
      </c>
      <c r="J83" s="19">
        <f t="shared" si="9"/>
        <v>9.72</v>
      </c>
      <c r="K83" s="19">
        <f t="shared" si="10"/>
        <v>117.72</v>
      </c>
      <c r="L83" s="19">
        <f t="shared" si="11"/>
        <v>249.5664</v>
      </c>
      <c r="M83" s="33"/>
      <c r="N83" s="33"/>
    </row>
    <row r="84" s="2" customFormat="1" ht="72" customHeight="1" spans="1:14">
      <c r="A84" s="15"/>
      <c r="B84" s="17" t="s">
        <v>78</v>
      </c>
      <c r="C84" s="17" t="s">
        <v>166</v>
      </c>
      <c r="D84" s="15" t="s">
        <v>77</v>
      </c>
      <c r="E84" s="25">
        <f>0.99+0.42</f>
        <v>1.41</v>
      </c>
      <c r="F84" s="19">
        <v>170</v>
      </c>
      <c r="G84" s="18">
        <v>400</v>
      </c>
      <c r="H84" s="19">
        <v>15</v>
      </c>
      <c r="I84" s="32">
        <f t="shared" si="8"/>
        <v>117</v>
      </c>
      <c r="J84" s="19">
        <f t="shared" si="9"/>
        <v>63.18</v>
      </c>
      <c r="K84" s="19">
        <f t="shared" si="10"/>
        <v>765.18</v>
      </c>
      <c r="L84" s="19">
        <f t="shared" si="11"/>
        <v>1078.9038</v>
      </c>
      <c r="M84" s="33"/>
      <c r="N84" s="33"/>
    </row>
    <row r="85" s="2" customFormat="1" ht="72" customHeight="1" spans="1:14">
      <c r="A85" s="15"/>
      <c r="B85" s="17" t="s">
        <v>167</v>
      </c>
      <c r="C85" s="17" t="s">
        <v>168</v>
      </c>
      <c r="D85" s="15" t="s">
        <v>77</v>
      </c>
      <c r="E85" s="25">
        <v>0.86</v>
      </c>
      <c r="F85" s="19">
        <v>170</v>
      </c>
      <c r="G85" s="18">
        <v>400</v>
      </c>
      <c r="H85" s="19">
        <v>15</v>
      </c>
      <c r="I85" s="32">
        <f t="shared" si="8"/>
        <v>117</v>
      </c>
      <c r="J85" s="19">
        <f t="shared" si="9"/>
        <v>63.18</v>
      </c>
      <c r="K85" s="19">
        <f t="shared" si="10"/>
        <v>765.18</v>
      </c>
      <c r="L85" s="19">
        <f t="shared" si="11"/>
        <v>658.0548</v>
      </c>
      <c r="M85" s="33"/>
      <c r="N85" s="33"/>
    </row>
    <row r="86" s="2" customFormat="1" ht="72" customHeight="1" spans="1:14">
      <c r="A86" s="15"/>
      <c r="B86" s="17" t="s">
        <v>169</v>
      </c>
      <c r="C86" s="17" t="s">
        <v>170</v>
      </c>
      <c r="D86" s="15" t="s">
        <v>77</v>
      </c>
      <c r="E86" s="25">
        <v>1.86</v>
      </c>
      <c r="F86" s="19">
        <v>260</v>
      </c>
      <c r="G86" s="19">
        <v>280</v>
      </c>
      <c r="H86" s="19">
        <v>40</v>
      </c>
      <c r="I86" s="32">
        <f t="shared" si="8"/>
        <v>116</v>
      </c>
      <c r="J86" s="19">
        <f t="shared" si="9"/>
        <v>62.64</v>
      </c>
      <c r="K86" s="19">
        <f t="shared" si="10"/>
        <v>758.64</v>
      </c>
      <c r="L86" s="19">
        <f t="shared" si="11"/>
        <v>1411.0704</v>
      </c>
      <c r="M86" s="33"/>
      <c r="N86" s="33"/>
    </row>
    <row r="87" s="2" customFormat="1" ht="72" customHeight="1" spans="1:14">
      <c r="A87" s="15"/>
      <c r="B87" s="17" t="s">
        <v>173</v>
      </c>
      <c r="C87" s="17" t="s">
        <v>174</v>
      </c>
      <c r="D87" s="15" t="s">
        <v>77</v>
      </c>
      <c r="E87" s="25">
        <v>1.1</v>
      </c>
      <c r="F87" s="19">
        <v>170</v>
      </c>
      <c r="G87" s="18">
        <v>400</v>
      </c>
      <c r="H87" s="19">
        <v>15</v>
      </c>
      <c r="I87" s="32">
        <f t="shared" si="8"/>
        <v>117</v>
      </c>
      <c r="J87" s="19">
        <f t="shared" si="9"/>
        <v>63.18</v>
      </c>
      <c r="K87" s="19">
        <f t="shared" si="10"/>
        <v>765.18</v>
      </c>
      <c r="L87" s="19">
        <f t="shared" si="11"/>
        <v>841.698</v>
      </c>
      <c r="M87" s="33"/>
      <c r="N87" s="33"/>
    </row>
    <row r="88" s="2" customFormat="1" ht="72" customHeight="1" spans="1:14">
      <c r="A88" s="15"/>
      <c r="B88" s="17" t="s">
        <v>195</v>
      </c>
      <c r="C88" s="17" t="s">
        <v>196</v>
      </c>
      <c r="D88" s="15" t="s">
        <v>77</v>
      </c>
      <c r="E88" s="25">
        <v>1.05</v>
      </c>
      <c r="F88" s="19">
        <v>170</v>
      </c>
      <c r="G88" s="18">
        <v>400</v>
      </c>
      <c r="H88" s="19">
        <v>15</v>
      </c>
      <c r="I88" s="32">
        <f t="shared" si="8"/>
        <v>117</v>
      </c>
      <c r="J88" s="19">
        <f t="shared" si="9"/>
        <v>63.18</v>
      </c>
      <c r="K88" s="19">
        <f t="shared" si="10"/>
        <v>765.18</v>
      </c>
      <c r="L88" s="19">
        <f t="shared" si="11"/>
        <v>803.439</v>
      </c>
      <c r="M88" s="33"/>
      <c r="N88" s="33"/>
    </row>
    <row r="89" s="2" customFormat="1" ht="55.5" customHeight="1" spans="1:14">
      <c r="A89" s="15"/>
      <c r="B89" s="17" t="s">
        <v>177</v>
      </c>
      <c r="C89" s="17" t="s">
        <v>178</v>
      </c>
      <c r="D89" s="15" t="s">
        <v>100</v>
      </c>
      <c r="E89" s="25">
        <f>0.242-0.106</f>
        <v>0.136</v>
      </c>
      <c r="F89" s="19">
        <v>800</v>
      </c>
      <c r="G89" s="19">
        <v>4000</v>
      </c>
      <c r="H89" s="19">
        <v>50</v>
      </c>
      <c r="I89" s="32">
        <f t="shared" si="8"/>
        <v>970</v>
      </c>
      <c r="J89" s="19">
        <f t="shared" si="9"/>
        <v>523.8</v>
      </c>
      <c r="K89" s="19">
        <f t="shared" si="10"/>
        <v>6343.8</v>
      </c>
      <c r="L89" s="19">
        <f t="shared" si="11"/>
        <v>862.7568</v>
      </c>
      <c r="M89" s="33"/>
      <c r="N89" s="33"/>
    </row>
    <row r="90" s="2" customFormat="1" ht="55.5" customHeight="1" spans="1:14">
      <c r="A90" s="15"/>
      <c r="B90" s="17" t="s">
        <v>177</v>
      </c>
      <c r="C90" s="17" t="s">
        <v>191</v>
      </c>
      <c r="D90" s="15" t="s">
        <v>100</v>
      </c>
      <c r="E90" s="25">
        <v>0.106</v>
      </c>
      <c r="F90" s="19">
        <v>800</v>
      </c>
      <c r="G90" s="19">
        <v>4000</v>
      </c>
      <c r="H90" s="19">
        <v>50</v>
      </c>
      <c r="I90" s="32">
        <f t="shared" si="8"/>
        <v>970</v>
      </c>
      <c r="J90" s="19">
        <f t="shared" si="9"/>
        <v>523.8</v>
      </c>
      <c r="K90" s="19">
        <f t="shared" si="10"/>
        <v>6343.8</v>
      </c>
      <c r="L90" s="19">
        <f t="shared" si="11"/>
        <v>672.4428</v>
      </c>
      <c r="M90" s="33"/>
      <c r="N90" s="33"/>
    </row>
    <row r="91" s="2" customFormat="1" ht="105" customHeight="1" spans="1:14">
      <c r="A91" s="15"/>
      <c r="B91" s="17" t="s">
        <v>197</v>
      </c>
      <c r="C91" s="17" t="s">
        <v>198</v>
      </c>
      <c r="D91" s="15" t="s">
        <v>74</v>
      </c>
      <c r="E91" s="25"/>
      <c r="F91" s="26">
        <v>30</v>
      </c>
      <c r="G91" s="26">
        <v>70</v>
      </c>
      <c r="H91" s="26">
        <v>10</v>
      </c>
      <c r="I91" s="32">
        <f t="shared" si="8"/>
        <v>22</v>
      </c>
      <c r="J91" s="19">
        <f t="shared" si="9"/>
        <v>11.88</v>
      </c>
      <c r="K91" s="19">
        <f t="shared" si="10"/>
        <v>143.88</v>
      </c>
      <c r="L91" s="19">
        <f t="shared" si="11"/>
        <v>0</v>
      </c>
      <c r="M91" s="33"/>
      <c r="N91" s="33"/>
    </row>
    <row r="92" s="2" customFormat="1" ht="55.5" customHeight="1" spans="1:14">
      <c r="A92" s="15"/>
      <c r="B92" s="17" t="s">
        <v>199</v>
      </c>
      <c r="C92" s="17" t="s">
        <v>200</v>
      </c>
      <c r="D92" s="15" t="s">
        <v>74</v>
      </c>
      <c r="E92" s="25"/>
      <c r="F92" s="26">
        <v>90</v>
      </c>
      <c r="G92" s="26">
        <v>160</v>
      </c>
      <c r="H92" s="26">
        <v>90</v>
      </c>
      <c r="I92" s="32">
        <f t="shared" si="8"/>
        <v>68</v>
      </c>
      <c r="J92" s="19">
        <f t="shared" si="9"/>
        <v>36.72</v>
      </c>
      <c r="K92" s="19">
        <f t="shared" si="10"/>
        <v>444.72</v>
      </c>
      <c r="L92" s="19">
        <f t="shared" si="11"/>
        <v>0</v>
      </c>
      <c r="M92" s="33"/>
      <c r="N92" s="33"/>
    </row>
    <row r="93" s="2" customFormat="1" ht="72" customHeight="1" spans="1:14">
      <c r="A93" s="15"/>
      <c r="B93" s="17" t="s">
        <v>199</v>
      </c>
      <c r="C93" s="17" t="s">
        <v>201</v>
      </c>
      <c r="D93" s="15" t="s">
        <v>74</v>
      </c>
      <c r="E93" s="25"/>
      <c r="F93" s="26">
        <v>90</v>
      </c>
      <c r="G93" s="26">
        <v>160</v>
      </c>
      <c r="H93" s="26">
        <v>90</v>
      </c>
      <c r="I93" s="32">
        <f t="shared" si="8"/>
        <v>68</v>
      </c>
      <c r="J93" s="19">
        <f t="shared" si="9"/>
        <v>36.72</v>
      </c>
      <c r="K93" s="19">
        <f t="shared" si="10"/>
        <v>444.72</v>
      </c>
      <c r="L93" s="19">
        <f t="shared" si="11"/>
        <v>0</v>
      </c>
      <c r="M93" s="33"/>
      <c r="N93" s="33"/>
    </row>
    <row r="94" s="2" customFormat="1" ht="72" customHeight="1" spans="1:14">
      <c r="A94" s="15"/>
      <c r="B94" s="17" t="s">
        <v>202</v>
      </c>
      <c r="C94" s="17" t="s">
        <v>203</v>
      </c>
      <c r="D94" s="15" t="s">
        <v>74</v>
      </c>
      <c r="E94" s="25"/>
      <c r="F94" s="26">
        <v>90</v>
      </c>
      <c r="G94" s="26">
        <v>130</v>
      </c>
      <c r="H94" s="26">
        <v>90</v>
      </c>
      <c r="I94" s="32">
        <f t="shared" si="8"/>
        <v>62</v>
      </c>
      <c r="J94" s="19">
        <f t="shared" si="9"/>
        <v>33.48</v>
      </c>
      <c r="K94" s="19">
        <f t="shared" si="10"/>
        <v>405.48</v>
      </c>
      <c r="L94" s="19">
        <f t="shared" si="11"/>
        <v>0</v>
      </c>
      <c r="M94" s="33"/>
      <c r="N94" s="33"/>
    </row>
    <row r="95" s="2" customFormat="1" ht="105" customHeight="1" spans="1:14">
      <c r="A95" s="15"/>
      <c r="B95" s="17" t="s">
        <v>204</v>
      </c>
      <c r="C95" s="17" t="s">
        <v>205</v>
      </c>
      <c r="D95" s="15" t="s">
        <v>92</v>
      </c>
      <c r="E95" s="25"/>
      <c r="F95" s="26">
        <v>50</v>
      </c>
      <c r="G95" s="26">
        <v>250</v>
      </c>
      <c r="H95" s="26">
        <v>60</v>
      </c>
      <c r="I95" s="32">
        <f t="shared" si="8"/>
        <v>72</v>
      </c>
      <c r="J95" s="19">
        <f t="shared" si="9"/>
        <v>38.88</v>
      </c>
      <c r="K95" s="19">
        <f t="shared" si="10"/>
        <v>470.88</v>
      </c>
      <c r="L95" s="19">
        <f t="shared" si="11"/>
        <v>0</v>
      </c>
      <c r="M95" s="33"/>
      <c r="N95" s="33"/>
    </row>
    <row r="96" ht="22.5" customHeight="1" spans="1:14">
      <c r="A96" s="35" t="s">
        <v>33</v>
      </c>
      <c r="B96" s="36"/>
      <c r="C96" s="17"/>
      <c r="D96" s="15" t="s">
        <v>206</v>
      </c>
      <c r="E96" s="20"/>
      <c r="F96" s="19"/>
      <c r="G96" s="19"/>
      <c r="H96" s="19"/>
      <c r="I96" s="19"/>
      <c r="J96" s="19"/>
      <c r="K96" s="19"/>
      <c r="L96" s="19">
        <f>SUM(L7:L95)</f>
        <v>246508.77964608</v>
      </c>
      <c r="M96" s="40"/>
      <c r="N96" s="40"/>
    </row>
    <row r="97" ht="88" customHeight="1" spans="1:14">
      <c r="A97" s="37" t="s">
        <v>207</v>
      </c>
      <c r="B97" s="38"/>
      <c r="C97" s="38"/>
      <c r="D97" s="38"/>
      <c r="E97" s="38"/>
      <c r="F97" s="39"/>
      <c r="G97" s="39"/>
      <c r="H97" s="39"/>
      <c r="I97" s="39"/>
      <c r="J97" s="39"/>
      <c r="K97" s="39"/>
      <c r="L97" s="39"/>
      <c r="M97" s="38"/>
      <c r="N97" s="38"/>
    </row>
  </sheetData>
  <sheetProtection selectLockedCells="1"/>
  <autoFilter ref="A5:N97">
    <extLst/>
  </autoFilter>
  <mergeCells count="16">
    <mergeCell ref="A1:N1"/>
    <mergeCell ref="F2:J2"/>
    <mergeCell ref="A96:B96"/>
    <mergeCell ref="A97:N97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  <mergeCell ref="N2:N4"/>
  </mergeCells>
  <pageMargins left="0.786805555555556" right="0.196527777777778" top="0.786805555555556" bottom="0.393055555555556" header="0" footer="0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进度款</vt:lpstr>
      <vt:lpstr>汇总表</vt:lpstr>
      <vt:lpstr>东大门区域硬质铺装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dcterms:modified xsi:type="dcterms:W3CDTF">2022-10-09T03:56:52Z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5348D5507BE34722B16D27BF570D54EB</vt:lpwstr>
  </property>
</Properties>
</file>