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/>
  </bookViews>
  <sheets>
    <sheet name="2资料存档目录" sheetId="1" r:id="rId1"/>
    <sheet name="3工程结算汇总表" sheetId="3" r:id="rId2"/>
    <sheet name="4结算明细汇总表" sheetId="9" r:id="rId3"/>
    <sheet name="5、钢架调整" sheetId="10" r:id="rId4"/>
  </sheets>
  <definedNames>
    <definedName name="_xlnm.Print_Area" localSheetId="0">'2资料存档目录'!$A$1:$F$19</definedName>
    <definedName name="_xlnm.Print_Area" localSheetId="1">'3工程结算汇总表'!$A$1:$H$34</definedName>
    <definedName name="_xlnm.Print_Area" localSheetId="2">'4结算明细汇总表'!$A$1:$G$12</definedName>
  </definedNames>
  <calcPr calcId="144525" fullPrecision="0"/>
</workbook>
</file>

<file path=xl/sharedStrings.xml><?xml version="1.0" encoding="utf-8"?>
<sst xmlns="http://schemas.openxmlformats.org/spreadsheetml/2006/main" count="206" uniqueCount="110">
  <si>
    <t>栾川山水文苑楼盘发光字施工合同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</si>
  <si>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</si>
  <si>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</si>
  <si>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</si>
  <si>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</si>
  <si>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</si>
  <si>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</si>
  <si>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栾川山水文苑楼盘发光字施工合同结算审批表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</si>
  <si>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</si>
  <si>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</si>
  <si>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</si>
  <si>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</si>
  <si>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</si>
  <si>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</si>
  <si>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</si>
  <si>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</si>
  <si>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</si>
  <si>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</si>
  <si>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1份2页</t>
  </si>
  <si>
    <t>第5-6页</t>
  </si>
  <si>
    <t>结算申请单</t>
  </si>
  <si>
    <t>第7页</t>
  </si>
  <si>
    <t>结算通知书</t>
  </si>
  <si>
    <t>第8页</t>
  </si>
  <si>
    <t>授权委托书</t>
  </si>
  <si>
    <t>第9页</t>
  </si>
  <si>
    <t>往来账目明细</t>
  </si>
  <si>
    <t>第10页</t>
  </si>
  <si>
    <t>竣工验收单</t>
  </si>
  <si>
    <t>第11页</t>
  </si>
  <si>
    <t>水电费结清证明</t>
  </si>
  <si>
    <t>第12页</t>
  </si>
  <si>
    <t>1份10页</t>
  </si>
  <si>
    <t>第13-22页</t>
  </si>
  <si>
    <t>复印件</t>
  </si>
  <si>
    <t>工程结算资料核对确认表</t>
  </si>
  <si>
    <t>第23页</t>
  </si>
  <si>
    <t>工程结算工作交接单</t>
  </si>
  <si>
    <t>第24-25页</t>
  </si>
  <si>
    <t>施工图纸及竣工图</t>
  </si>
  <si>
    <t>份</t>
  </si>
  <si>
    <t>1份</t>
  </si>
  <si>
    <t>造价师：</t>
  </si>
  <si>
    <t>日期：</t>
  </si>
  <si>
    <t>栾川山水文苑楼盘发光字施工合同结算汇总表</t>
  </si>
  <si>
    <t xml:space="preserve">合同编号：LCS1-JA-043                                    合同金额：135000元 </t>
  </si>
  <si>
    <t>合同名称：栾川山水文苑楼盘发光字施工合同</t>
  </si>
  <si>
    <t>甲    方：栾川县浩德颐康文旅有限公司</t>
  </si>
  <si>
    <t>乙    方：洛阳宏润照明工程有限公司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</si>
  <si>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</si>
  <si>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</si>
  <si>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</si>
  <si>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</si>
  <si>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</si>
  <si>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</si>
  <si>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</si>
  <si>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</si>
  <si>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</si>
  <si>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</si>
  <si>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</si>
  <si>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</si>
  <si>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</si>
  <si>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</si>
  <si>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</si>
  <si>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</si>
  <si>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</si>
  <si>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</si>
  <si>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</si>
  <si>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</si>
  <si>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</si>
  <si>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</si>
  <si>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</si>
  <si>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</si>
  <si>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</si>
  <si>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</si>
  <si>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</si>
  <si>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</si>
  <si>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</si>
  <si>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</si>
  <si>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</si>
  <si>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</si>
  <si>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</si>
  <si>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</si>
  <si>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栾川山水文苑楼盘发光字施工合同结算价明细汇总表</t>
  </si>
  <si>
    <t>单位</t>
  </si>
  <si>
    <t>工程量</t>
  </si>
  <si>
    <t>综合单价（元）</t>
  </si>
  <si>
    <t>工程造价（元）</t>
  </si>
  <si>
    <t>合同固定总价</t>
  </si>
  <si>
    <t>项</t>
  </si>
  <si>
    <t>钢架调整</t>
  </si>
  <si>
    <t>t</t>
  </si>
  <si>
    <t>详见钢架调整，协商</t>
  </si>
  <si>
    <t>合计</t>
  </si>
  <si>
    <t>工程量计算式</t>
  </si>
  <si>
    <t>施工图长度</t>
  </si>
  <si>
    <t>竣工图长度</t>
  </si>
  <si>
    <t>差值</t>
  </si>
  <si>
    <t>理论值</t>
  </si>
  <si>
    <t>标志</t>
  </si>
  <si>
    <t>方管60*120*3</t>
  </si>
  <si>
    <t>m</t>
  </si>
  <si>
    <t>kg</t>
  </si>
  <si>
    <t>钢板-250*250*12</t>
  </si>
  <si>
    <t>m2</t>
  </si>
  <si>
    <t>钢板-235*238*9</t>
  </si>
  <si>
    <t>“山” 字</t>
  </si>
  <si>
    <t>“水” 字</t>
  </si>
  <si>
    <t>“文” 字</t>
  </si>
  <si>
    <t>“苑” 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</si>
</sst>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&quot;元&quot;"/>
    <numFmt numFmtId="179" formatCode="[DBNum2][$RMB]General;[Red][DBNum2][$RMB]General"/>
  </numFmts>
  <fonts count="5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13" borderId="2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18" borderId="30" applyNumberFormat="0" applyAlignment="0" applyProtection="0">
      <alignment vertical="center"/>
    </xf>
    <xf numFmtId="0" fontId="36" fillId="18" borderId="25" applyNumberFormat="0" applyAlignment="0" applyProtection="0">
      <alignment vertical="center"/>
    </xf>
    <xf numFmtId="0" fontId="37" fillId="19" borderId="31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2" fillId="7" borderId="34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7" borderId="3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45" borderId="3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44" fillId="45" borderId="3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54" fillId="43" borderId="26" applyNumberFormat="0" applyAlignment="0" applyProtection="0">
      <alignment vertical="center"/>
    </xf>
    <xf numFmtId="0" fontId="54" fillId="43" borderId="26" applyNumberFormat="0" applyAlignment="0" applyProtection="0">
      <alignment vertical="center"/>
    </xf>
    <xf numFmtId="0" fontId="0" fillId="55" borderId="41" applyNumberFormat="0" applyFont="0" applyAlignment="0" applyProtection="0">
      <alignment vertical="center"/>
    </xf>
    <xf numFmtId="0" fontId="0" fillId="55" borderId="41" applyNumberFormat="0" applyFont="0" applyAlignment="0" applyProtection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1" xfId="139" applyFont="1" applyFill="1" applyBorder="1" applyAlignment="1">
      <alignment horizontal="left" vertical="center"/>
    </xf>
    <xf numFmtId="0" fontId="4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left" vertical="center" wrapText="1"/>
    </xf>
    <xf numFmtId="176" fontId="0" fillId="0" borderId="1" xfId="139" applyNumberFormat="1" applyFont="1" applyFill="1" applyBorder="1" applyAlignment="1">
      <alignment vertical="center" wrapText="1"/>
    </xf>
    <xf numFmtId="177" fontId="0" fillId="0" borderId="1" xfId="139" applyNumberFormat="1" applyFont="1" applyFill="1" applyBorder="1" applyAlignment="1">
      <alignment horizontal="center" vertical="center" wrapText="1"/>
    </xf>
    <xf numFmtId="0" fontId="5" fillId="0" borderId="1" xfId="139" applyFont="1" applyFill="1" applyBorder="1" applyAlignment="1">
      <alignment horizontal="center" vertical="center"/>
    </xf>
    <xf numFmtId="0" fontId="3" fillId="0" borderId="1" xfId="139" applyFont="1" applyFill="1" applyBorder="1" applyAlignment="1">
      <alignment vertical="center"/>
    </xf>
    <xf numFmtId="0" fontId="3" fillId="0" borderId="1" xfId="139" applyFont="1" applyFill="1" applyBorder="1" applyAlignment="1">
      <alignment horizontal="center" vertical="center"/>
    </xf>
    <xf numFmtId="177" fontId="3" fillId="0" borderId="1" xfId="13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139" applyFont="1" applyFill="1">
      <alignment vertical="center"/>
    </xf>
    <xf numFmtId="0" fontId="0" fillId="0" borderId="0" xfId="139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justify" vertical="top" wrapText="1"/>
    </xf>
    <xf numFmtId="176" fontId="12" fillId="0" borderId="8" xfId="0" applyNumberFormat="1" applyFont="1" applyBorder="1" applyAlignment="1">
      <alignment horizontal="justify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178" fontId="12" fillId="0" borderId="4" xfId="0" applyNumberFormat="1" applyFont="1" applyBorder="1" applyAlignment="1">
      <alignment horizontal="justify" vertical="top" wrapText="1"/>
    </xf>
    <xf numFmtId="178" fontId="12" fillId="0" borderId="5" xfId="0" applyNumberFormat="1" applyFont="1" applyBorder="1" applyAlignment="1">
      <alignment horizontal="justify" vertical="top" wrapText="1"/>
    </xf>
    <xf numFmtId="178" fontId="12" fillId="0" borderId="6" xfId="0" applyNumberFormat="1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justify" vertical="top" wrapText="1"/>
    </xf>
    <xf numFmtId="179" fontId="9" fillId="0" borderId="4" xfId="0" applyNumberFormat="1" applyFont="1" applyBorder="1" applyAlignment="1">
      <alignment horizontal="left" vertical="top" wrapText="1"/>
    </xf>
    <xf numFmtId="179" fontId="9" fillId="0" borderId="5" xfId="0" applyNumberFormat="1" applyFont="1" applyBorder="1" applyAlignment="1">
      <alignment horizontal="left" vertical="top" wrapText="1"/>
    </xf>
    <xf numFmtId="179" fontId="9" fillId="0" borderId="6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7" xfId="41" applyFont="1" applyFill="1" applyBorder="1" applyAlignment="1">
      <alignment horizontal="center" vertical="center" wrapText="1"/>
    </xf>
    <xf numFmtId="0" fontId="1" fillId="0" borderId="18" xfId="41" applyFont="1" applyFill="1" applyBorder="1" applyAlignment="1">
      <alignment vertical="center" wrapText="1"/>
    </xf>
    <xf numFmtId="0" fontId="1" fillId="0" borderId="18" xfId="41" applyFont="1" applyFill="1" applyBorder="1" applyAlignment="1">
      <alignment horizontal="center" vertical="center" wrapText="1"/>
    </xf>
    <xf numFmtId="0" fontId="1" fillId="0" borderId="19" xfId="4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76" fontId="18" fillId="0" borderId="1" xfId="0" applyNumberFormat="1" applyFont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1" fillId="0" borderId="18" xfId="41" applyFont="1" applyFill="1" applyBorder="1" applyAlignment="1">
      <alignment horizontal="center" vertical="center" wrapText="1"/>
    </xf>
    <xf numFmtId="0" fontId="1" fillId="0" borderId="18" xfId="41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5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强调文字颜色 2 2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H5" sqref="H5"/>
    </sheetView>
  </sheetViews>
  <sheetFormatPr defaultColWidth="9" defaultRowHeight="14.25"/>
  <cols>
    <col min="1" max="1" width="7.25" style="75" customWidth="1"/>
    <col min="2" max="2" width="45.25" style="76" customWidth="1"/>
    <col min="3" max="3" width="8.9" style="75" customWidth="1"/>
    <col min="4" max="4" width="9.625" style="75" customWidth="1"/>
    <col min="5" max="5" width="11" style="76" customWidth="1"/>
    <col min="6" max="6" width="10" style="77" customWidth="1"/>
    <col min="7" max="7" width="8.5" style="76" customWidth="1"/>
    <col min="8" max="8" width="39.375" style="76" customWidth="1"/>
    <col min="9" max="12" width="9" style="76"/>
  </cols>
  <sheetData>
    <row r="1" ht="58" customHeight="1" spans="1:9">
      <c r="A1" s="78" t="s">
        <v>0</v>
      </c>
      <c r="B1" s="78"/>
      <c r="C1" s="78"/>
      <c r="D1" s="78"/>
      <c r="E1" s="78"/>
      <c r="F1" s="78"/>
      <c r="G1" s="79"/>
      <c r="H1" s="79"/>
      <c r="I1" s="79"/>
    </row>
    <row r="2" ht="30.75" customHeight="1" spans="1:6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2" t="s">
        <v>6</v>
      </c>
    </row>
    <row r="3" s="71" customFormat="1" ht="36" customHeight="1" spans="1:12">
      <c r="A3" s="83">
        <v>1</v>
      </c>
      <c r="B3" s="84" t="s">
        <v>7</v>
      </c>
      <c r="C3" s="85" t="s">
        <v>8</v>
      </c>
      <c r="D3" s="85" t="s">
        <v>9</v>
      </c>
      <c r="E3" s="84" t="s">
        <v>10</v>
      </c>
      <c r="F3" s="86"/>
      <c r="G3" s="87"/>
      <c r="H3" s="87"/>
      <c r="I3" s="87"/>
      <c r="J3" s="87"/>
      <c r="K3" s="87"/>
      <c r="L3" s="87"/>
    </row>
    <row r="4" s="71" customFormat="1" ht="27" customHeight="1" spans="1:12">
      <c r="A4" s="83">
        <v>2</v>
      </c>
      <c r="B4" s="84" t="s">
        <v>11</v>
      </c>
      <c r="C4" s="85" t="s">
        <v>8</v>
      </c>
      <c r="D4" s="85" t="s">
        <v>12</v>
      </c>
      <c r="E4" s="84" t="s">
        <v>10</v>
      </c>
      <c r="F4" s="86"/>
      <c r="G4" s="87"/>
      <c r="H4" s="87"/>
      <c r="I4" s="87"/>
      <c r="J4" s="87"/>
      <c r="K4" s="87"/>
      <c r="L4" s="87"/>
    </row>
    <row r="5" s="71" customFormat="1" ht="27" customHeight="1" spans="1:12">
      <c r="A5" s="83">
        <v>3</v>
      </c>
      <c r="B5" s="84" t="s">
        <v>13</v>
      </c>
      <c r="C5" s="85" t="s">
        <v>8</v>
      </c>
      <c r="D5" s="85" t="s">
        <v>14</v>
      </c>
      <c r="E5" s="84" t="s">
        <v>10</v>
      </c>
      <c r="F5" s="86"/>
      <c r="G5" s="87"/>
      <c r="H5" s="87"/>
      <c r="I5" s="87"/>
      <c r="J5" s="87"/>
      <c r="K5" s="87"/>
      <c r="L5" s="87"/>
    </row>
    <row r="6" s="71" customFormat="1" ht="27" customHeight="1" spans="1:12">
      <c r="A6" s="83">
        <v>4</v>
      </c>
      <c r="B6" s="84" t="s">
        <v>15</v>
      </c>
      <c r="C6" s="85" t="s">
        <v>8</v>
      </c>
      <c r="D6" s="85" t="s">
        <v>16</v>
      </c>
      <c r="E6" s="84" t="s">
        <v>10</v>
      </c>
      <c r="F6" s="86"/>
      <c r="G6" s="87"/>
      <c r="H6" s="87"/>
      <c r="I6" s="87"/>
      <c r="J6" s="87"/>
      <c r="K6" s="87"/>
      <c r="L6" s="87"/>
    </row>
    <row r="7" s="71" customFormat="1" ht="27" customHeight="1" spans="1:12">
      <c r="A7" s="83">
        <v>5</v>
      </c>
      <c r="B7" s="84" t="s">
        <v>17</v>
      </c>
      <c r="C7" s="85" t="s">
        <v>18</v>
      </c>
      <c r="D7" s="85" t="s">
        <v>19</v>
      </c>
      <c r="E7" s="84" t="s">
        <v>10</v>
      </c>
      <c r="F7" s="86"/>
      <c r="G7" s="87"/>
      <c r="H7" s="87"/>
      <c r="I7" s="87"/>
      <c r="J7" s="87"/>
      <c r="K7" s="87"/>
      <c r="L7" s="87"/>
    </row>
    <row r="8" s="71" customFormat="1" ht="32" customHeight="1" spans="1:12">
      <c r="A8" s="83">
        <v>6</v>
      </c>
      <c r="B8" s="84" t="s">
        <v>20</v>
      </c>
      <c r="C8" s="85" t="s">
        <v>8</v>
      </c>
      <c r="D8" s="85" t="s">
        <v>21</v>
      </c>
      <c r="E8" s="84" t="s">
        <v>10</v>
      </c>
      <c r="F8" s="86"/>
      <c r="G8" s="88"/>
      <c r="H8" s="87"/>
      <c r="I8" s="87"/>
      <c r="J8" s="87"/>
      <c r="K8" s="87"/>
      <c r="L8" s="87"/>
    </row>
    <row r="9" s="71" customFormat="1" ht="32" customHeight="1" spans="1:12">
      <c r="A9" s="83">
        <v>7</v>
      </c>
      <c r="B9" s="84" t="s">
        <v>22</v>
      </c>
      <c r="C9" s="85" t="s">
        <v>8</v>
      </c>
      <c r="D9" s="85" t="s">
        <v>23</v>
      </c>
      <c r="E9" s="84" t="s">
        <v>10</v>
      </c>
      <c r="F9" s="86"/>
      <c r="G9" s="88"/>
      <c r="H9" s="87"/>
      <c r="I9" s="87"/>
      <c r="J9" s="87"/>
      <c r="K9" s="87"/>
      <c r="L9" s="87"/>
    </row>
    <row r="10" s="72" customFormat="1" ht="32" customHeight="1" spans="1:12">
      <c r="A10" s="83">
        <v>8</v>
      </c>
      <c r="B10" s="84" t="s">
        <v>24</v>
      </c>
      <c r="C10" s="85" t="s">
        <v>8</v>
      </c>
      <c r="D10" s="85" t="s">
        <v>25</v>
      </c>
      <c r="E10" s="84" t="s">
        <v>10</v>
      </c>
      <c r="F10" s="86"/>
      <c r="G10" s="89"/>
      <c r="H10" s="90"/>
      <c r="I10" s="103"/>
      <c r="J10" s="103"/>
      <c r="K10" s="103"/>
      <c r="L10" s="103"/>
    </row>
    <row r="11" s="73" customFormat="1" ht="33" customHeight="1" spans="1:12">
      <c r="A11" s="83">
        <v>9</v>
      </c>
      <c r="B11" s="84" t="s">
        <v>26</v>
      </c>
      <c r="C11" s="85" t="s">
        <v>8</v>
      </c>
      <c r="D11" s="85" t="s">
        <v>27</v>
      </c>
      <c r="E11" s="84" t="s">
        <v>10</v>
      </c>
      <c r="F11" s="86"/>
      <c r="G11" s="89"/>
      <c r="H11" s="90"/>
      <c r="I11" s="90"/>
      <c r="J11" s="90"/>
      <c r="K11" s="90"/>
      <c r="L11" s="90"/>
    </row>
    <row r="12" s="74" customFormat="1" ht="33" customHeight="1" spans="1:12">
      <c r="A12" s="83">
        <v>10</v>
      </c>
      <c r="B12" s="84" t="s">
        <v>28</v>
      </c>
      <c r="C12" s="85" t="s">
        <v>8</v>
      </c>
      <c r="D12" s="85" t="s">
        <v>29</v>
      </c>
      <c r="E12" s="84" t="s">
        <v>10</v>
      </c>
      <c r="F12" s="86"/>
      <c r="G12" s="91"/>
      <c r="H12" s="92"/>
      <c r="I12" s="92"/>
      <c r="J12" s="92"/>
      <c r="K12" s="92"/>
      <c r="L12" s="92"/>
    </row>
    <row r="13" s="74" customFormat="1" ht="33" customHeight="1" spans="1:12">
      <c r="A13" s="83">
        <v>11</v>
      </c>
      <c r="B13" s="84" t="s">
        <v>30</v>
      </c>
      <c r="C13" s="85" t="s">
        <v>8</v>
      </c>
      <c r="D13" s="85" t="s">
        <v>31</v>
      </c>
      <c r="E13" s="84" t="s">
        <v>10</v>
      </c>
      <c r="F13" s="86"/>
      <c r="G13" s="91"/>
      <c r="H13" s="92"/>
      <c r="I13" s="92"/>
      <c r="J13" s="92"/>
      <c r="K13" s="92"/>
      <c r="L13" s="92"/>
    </row>
    <row r="14" s="71" customFormat="1" ht="32" customHeight="1" spans="1:12">
      <c r="A14" s="83">
        <v>12</v>
      </c>
      <c r="B14" s="84" t="s">
        <v>7</v>
      </c>
      <c r="C14" s="85" t="s">
        <v>32</v>
      </c>
      <c r="D14" s="85" t="s">
        <v>33</v>
      </c>
      <c r="E14" s="84" t="s">
        <v>34</v>
      </c>
      <c r="F14" s="86"/>
      <c r="G14" s="88"/>
      <c r="H14" s="87"/>
      <c r="I14" s="87"/>
      <c r="J14" s="87"/>
      <c r="K14" s="87"/>
      <c r="L14" s="87"/>
    </row>
    <row r="15" s="71" customFormat="1" ht="32" customHeight="1" spans="1:12">
      <c r="A15" s="83">
        <v>13</v>
      </c>
      <c r="B15" s="93" t="s">
        <v>35</v>
      </c>
      <c r="C15" s="85" t="s">
        <v>8</v>
      </c>
      <c r="D15" s="85" t="s">
        <v>36</v>
      </c>
      <c r="E15" s="84" t="s">
        <v>10</v>
      </c>
      <c r="F15" s="94"/>
      <c r="G15" s="87"/>
      <c r="H15" s="87"/>
      <c r="I15" s="87"/>
      <c r="J15" s="87"/>
      <c r="K15" s="87"/>
      <c r="L15" s="87"/>
    </row>
    <row r="16" s="71" customFormat="1" ht="32" customHeight="1" spans="1:12">
      <c r="A16" s="83">
        <v>14</v>
      </c>
      <c r="B16" s="93" t="s">
        <v>37</v>
      </c>
      <c r="C16" s="85" t="s">
        <v>18</v>
      </c>
      <c r="D16" s="85" t="s">
        <v>38</v>
      </c>
      <c r="E16" s="84" t="s">
        <v>10</v>
      </c>
      <c r="F16" s="94"/>
      <c r="G16" s="87"/>
      <c r="H16" s="87"/>
      <c r="I16" s="87"/>
      <c r="J16" s="87"/>
      <c r="K16" s="87"/>
      <c r="L16" s="87"/>
    </row>
    <row r="17" s="71" customFormat="1" ht="32" customHeight="1" spans="1:12">
      <c r="A17" s="83">
        <v>15</v>
      </c>
      <c r="B17" s="93" t="s">
        <v>39</v>
      </c>
      <c r="C17" s="95" t="s">
        <v>40</v>
      </c>
      <c r="D17" s="95" t="s">
        <v>41</v>
      </c>
      <c r="E17" s="96"/>
      <c r="F17" s="94"/>
      <c r="G17" s="87"/>
      <c r="H17" s="87"/>
      <c r="I17" s="87"/>
      <c r="J17" s="87"/>
      <c r="K17" s="87"/>
      <c r="L17" s="87"/>
    </row>
    <row r="18" ht="34" customHeight="1" spans="1:6">
      <c r="A18" s="97" t="s">
        <v>42</v>
      </c>
      <c r="B18" s="98"/>
      <c r="C18" s="98" t="s">
        <v>43</v>
      </c>
      <c r="D18" s="98"/>
      <c r="E18" s="98"/>
      <c r="F18" s="99"/>
    </row>
    <row r="19" ht="26" customHeight="1" spans="1:6">
      <c r="A19" s="100"/>
      <c r="B19" s="101"/>
      <c r="C19" s="101"/>
      <c r="D19" s="101"/>
      <c r="E19" s="101"/>
      <c r="F19" s="102"/>
    </row>
    <row r="34" ht="43.5" customHeight="1"/>
  </sheetData>
  <mergeCells count="3">
    <mergeCell ref="A1:F1"/>
    <mergeCell ref="A18:B19"/>
    <mergeCell ref="C18:F19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A29" sqref="A29:H29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36" t="s">
        <v>44</v>
      </c>
      <c r="B1" s="36"/>
      <c r="C1" s="36"/>
      <c r="D1" s="36"/>
      <c r="E1" s="36"/>
      <c r="F1" s="36"/>
      <c r="G1" s="36"/>
      <c r="H1" s="36"/>
    </row>
    <row r="2" ht="31.8" customHeight="1" spans="1:8">
      <c r="A2" s="37" t="s">
        <v>45</v>
      </c>
      <c r="B2" s="37"/>
      <c r="C2" s="37"/>
      <c r="D2" s="37"/>
      <c r="E2" s="37"/>
      <c r="F2" s="37"/>
      <c r="G2" s="37"/>
      <c r="H2" s="37"/>
    </row>
    <row r="3" ht="23.25" customHeight="1" spans="1:8">
      <c r="A3" s="37" t="s">
        <v>46</v>
      </c>
      <c r="B3" s="37"/>
      <c r="C3" s="37"/>
      <c r="D3" s="37"/>
      <c r="E3" s="37"/>
      <c r="F3" s="37"/>
      <c r="G3" s="37"/>
      <c r="H3" s="37"/>
    </row>
    <row r="4" ht="25.5" customHeight="1" spans="1:8">
      <c r="A4" s="37" t="s">
        <v>47</v>
      </c>
      <c r="B4" s="37"/>
      <c r="C4" s="37"/>
      <c r="D4" s="37"/>
      <c r="E4" s="37"/>
      <c r="F4" s="37"/>
      <c r="G4" s="37"/>
      <c r="H4" s="37"/>
    </row>
    <row r="5" ht="30" customHeight="1" spans="1:8">
      <c r="A5" s="38" t="s">
        <v>48</v>
      </c>
      <c r="B5" s="38"/>
      <c r="C5" s="38"/>
      <c r="D5" s="38"/>
      <c r="E5" s="38"/>
      <c r="F5" s="38"/>
      <c r="G5" s="38"/>
      <c r="H5" s="38"/>
    </row>
    <row r="6" ht="20.25" customHeight="1" spans="1:8">
      <c r="A6" s="39" t="s">
        <v>1</v>
      </c>
      <c r="B6" s="40" t="s">
        <v>49</v>
      </c>
      <c r="C6" s="41"/>
      <c r="D6" s="42"/>
      <c r="E6" s="42" t="s">
        <v>50</v>
      </c>
      <c r="F6" s="42" t="s">
        <v>51</v>
      </c>
      <c r="G6" s="42" t="s">
        <v>52</v>
      </c>
      <c r="H6" s="42" t="s">
        <v>53</v>
      </c>
    </row>
    <row r="7" ht="20.25" customHeight="1" spans="1:8">
      <c r="A7" s="43" t="s">
        <v>54</v>
      </c>
      <c r="B7" s="44" t="s">
        <v>55</v>
      </c>
      <c r="C7" s="45"/>
      <c r="D7" s="46"/>
      <c r="E7" s="47">
        <f>E8+E9+E10+E11</f>
        <v>0</v>
      </c>
      <c r="F7" s="47">
        <v>0</v>
      </c>
      <c r="G7" s="47">
        <f>G8+G9+G10+G11</f>
        <v>0</v>
      </c>
      <c r="H7" s="48">
        <f>H8+H102+H10+H11</f>
        <v>132600</v>
      </c>
    </row>
    <row r="8" ht="20.25" customHeight="1" spans="1:8">
      <c r="A8" s="49">
        <v>1.1</v>
      </c>
      <c r="B8" s="50" t="s">
        <v>56</v>
      </c>
      <c r="C8" s="51"/>
      <c r="D8" s="52"/>
      <c r="E8" s="47">
        <v>0</v>
      </c>
      <c r="F8" s="47">
        <v>0</v>
      </c>
      <c r="G8" s="47">
        <v>0</v>
      </c>
      <c r="H8" s="48">
        <f>'4结算明细汇总表'!F3</f>
        <v>135000</v>
      </c>
    </row>
    <row r="9" ht="20.25" customHeight="1" spans="1:8">
      <c r="A9" s="49">
        <v>1.2</v>
      </c>
      <c r="B9" s="50" t="s">
        <v>57</v>
      </c>
      <c r="C9" s="51"/>
      <c r="D9" s="52"/>
      <c r="E9" s="47">
        <v>0</v>
      </c>
      <c r="F9" s="47">
        <v>0</v>
      </c>
      <c r="G9" s="47">
        <v>0</v>
      </c>
      <c r="H9" s="47">
        <v>0</v>
      </c>
    </row>
    <row r="10" ht="20.25" customHeight="1" spans="1:8">
      <c r="A10" s="49">
        <v>1.3</v>
      </c>
      <c r="B10" s="50" t="s">
        <v>58</v>
      </c>
      <c r="C10" s="51"/>
      <c r="D10" s="52"/>
      <c r="E10" s="47">
        <v>0</v>
      </c>
      <c r="F10" s="47">
        <v>0</v>
      </c>
      <c r="G10" s="47">
        <v>0</v>
      </c>
      <c r="H10" s="47">
        <v>0</v>
      </c>
    </row>
    <row r="11" ht="20.25" customHeight="1" spans="1:8">
      <c r="A11" s="49">
        <v>1.4</v>
      </c>
      <c r="B11" s="50" t="s">
        <v>59</v>
      </c>
      <c r="C11" s="51"/>
      <c r="D11" s="52"/>
      <c r="E11" s="47">
        <v>0</v>
      </c>
      <c r="F11" s="47">
        <v>0</v>
      </c>
      <c r="G11" s="47">
        <v>0</v>
      </c>
      <c r="H11" s="48">
        <f>'4结算明细汇总表'!F4</f>
        <v>-2400</v>
      </c>
    </row>
    <row r="12" ht="20.25" customHeight="1" spans="1:8">
      <c r="A12" s="49">
        <v>1.5</v>
      </c>
      <c r="B12" s="50" t="s">
        <v>60</v>
      </c>
      <c r="C12" s="51"/>
      <c r="D12" s="52"/>
      <c r="E12" s="53"/>
      <c r="F12" s="47"/>
      <c r="G12" s="47"/>
      <c r="H12" s="48"/>
    </row>
    <row r="13" ht="20.25" customHeight="1" spans="1:8">
      <c r="A13" s="43" t="s">
        <v>61</v>
      </c>
      <c r="B13" s="44" t="s">
        <v>62</v>
      </c>
      <c r="C13" s="45"/>
      <c r="D13" s="46"/>
      <c r="E13" s="50">
        <v>0</v>
      </c>
      <c r="F13" s="52"/>
      <c r="G13" s="47">
        <v>0</v>
      </c>
      <c r="H13" s="47">
        <v>0</v>
      </c>
    </row>
    <row r="14" ht="20.25" customHeight="1" spans="1:8">
      <c r="A14" s="49">
        <v>2.1</v>
      </c>
      <c r="B14" s="50" t="s">
        <v>63</v>
      </c>
      <c r="C14" s="51"/>
      <c r="D14" s="52"/>
      <c r="E14" s="50">
        <v>0</v>
      </c>
      <c r="F14" s="52"/>
      <c r="G14" s="47">
        <v>0</v>
      </c>
      <c r="H14" s="47">
        <v>0</v>
      </c>
    </row>
    <row r="15" ht="20.25" customHeight="1" spans="1:8">
      <c r="A15" s="49">
        <v>2.2</v>
      </c>
      <c r="B15" s="50" t="s">
        <v>63</v>
      </c>
      <c r="C15" s="51"/>
      <c r="D15" s="52"/>
      <c r="E15" s="50">
        <v>0</v>
      </c>
      <c r="F15" s="52"/>
      <c r="G15" s="47">
        <v>0</v>
      </c>
      <c r="H15" s="47">
        <v>0</v>
      </c>
    </row>
    <row r="16" ht="20.25" customHeight="1" spans="1:8">
      <c r="A16" s="54" t="s">
        <v>64</v>
      </c>
      <c r="B16" s="55" t="s">
        <v>65</v>
      </c>
      <c r="C16" s="56"/>
      <c r="D16" s="47" t="s">
        <v>66</v>
      </c>
      <c r="E16" s="57">
        <f>H7</f>
        <v>132600</v>
      </c>
      <c r="F16" s="58"/>
      <c r="G16" s="58"/>
      <c r="H16" s="59"/>
    </row>
    <row r="17" ht="20.25" customHeight="1" spans="1:8">
      <c r="A17" s="43"/>
      <c r="B17" s="60"/>
      <c r="C17" s="61"/>
      <c r="D17" s="47" t="s">
        <v>67</v>
      </c>
      <c r="E17" s="62">
        <f>E16</f>
        <v>132600</v>
      </c>
      <c r="F17" s="63"/>
      <c r="G17" s="63"/>
      <c r="H17" s="64"/>
    </row>
    <row r="18" ht="20.25" customHeight="1" spans="1:8">
      <c r="A18" s="43" t="s">
        <v>68</v>
      </c>
      <c r="B18" s="44" t="s">
        <v>69</v>
      </c>
      <c r="C18" s="45"/>
      <c r="D18" s="46"/>
      <c r="E18" s="50">
        <v>0</v>
      </c>
      <c r="F18" s="51"/>
      <c r="G18" s="51"/>
      <c r="H18" s="52"/>
    </row>
    <row r="19" ht="20.25" customHeight="1" spans="1:8">
      <c r="A19" s="49">
        <v>4.1</v>
      </c>
      <c r="B19" s="50" t="s">
        <v>70</v>
      </c>
      <c r="C19" s="51"/>
      <c r="D19" s="52"/>
      <c r="E19" s="50">
        <v>0</v>
      </c>
      <c r="F19" s="51"/>
      <c r="G19" s="51"/>
      <c r="H19" s="52"/>
    </row>
    <row r="20" ht="20.25" customHeight="1" spans="1:8">
      <c r="A20" s="49">
        <v>4.2</v>
      </c>
      <c r="B20" s="50" t="s">
        <v>71</v>
      </c>
      <c r="C20" s="51"/>
      <c r="D20" s="52"/>
      <c r="E20" s="50">
        <v>0</v>
      </c>
      <c r="F20" s="51"/>
      <c r="G20" s="51"/>
      <c r="H20" s="52"/>
    </row>
    <row r="21" ht="20.25" customHeight="1" spans="1:8">
      <c r="A21" s="43" t="s">
        <v>72</v>
      </c>
      <c r="B21" s="44" t="s">
        <v>73</v>
      </c>
      <c r="C21" s="45"/>
      <c r="D21" s="46"/>
      <c r="E21" s="50">
        <v>0</v>
      </c>
      <c r="F21" s="51"/>
      <c r="G21" s="51"/>
      <c r="H21" s="52"/>
    </row>
    <row r="22" ht="20.25" customHeight="1" spans="1:8">
      <c r="A22" s="49">
        <v>5.1</v>
      </c>
      <c r="B22" s="50" t="s">
        <v>74</v>
      </c>
      <c r="C22" s="51"/>
      <c r="D22" s="52"/>
      <c r="E22" s="50" t="s">
        <v>75</v>
      </c>
      <c r="F22" s="51"/>
      <c r="G22" s="51"/>
      <c r="H22" s="52"/>
    </row>
    <row r="23" ht="20.25" customHeight="1" spans="1:8">
      <c r="A23" s="49">
        <v>5.2</v>
      </c>
      <c r="B23" s="50" t="s">
        <v>76</v>
      </c>
      <c r="C23" s="51"/>
      <c r="D23" s="52"/>
      <c r="E23" s="50" t="s">
        <v>75</v>
      </c>
      <c r="F23" s="51"/>
      <c r="G23" s="51"/>
      <c r="H23" s="52"/>
    </row>
    <row r="24" ht="20.25" customHeight="1" spans="1:8">
      <c r="A24" s="54" t="s">
        <v>77</v>
      </c>
      <c r="B24" s="65" t="s">
        <v>78</v>
      </c>
      <c r="C24" s="50" t="s">
        <v>66</v>
      </c>
      <c r="D24" s="52"/>
      <c r="E24" s="57">
        <f>E16</f>
        <v>132600</v>
      </c>
      <c r="F24" s="51"/>
      <c r="G24" s="51"/>
      <c r="H24" s="52"/>
    </row>
    <row r="25" ht="20.25" customHeight="1" spans="1:8">
      <c r="A25" s="43"/>
      <c r="B25" s="66"/>
      <c r="C25" s="50" t="s">
        <v>67</v>
      </c>
      <c r="D25" s="52"/>
      <c r="E25" s="62">
        <f>E17</f>
        <v>132600</v>
      </c>
      <c r="F25" s="63"/>
      <c r="G25" s="63"/>
      <c r="H25" s="64"/>
    </row>
    <row r="26" ht="20.25" customHeight="1" spans="1:8">
      <c r="A26" s="54" t="s">
        <v>79</v>
      </c>
      <c r="B26" s="65" t="s">
        <v>80</v>
      </c>
      <c r="C26" s="50" t="s">
        <v>66</v>
      </c>
      <c r="D26" s="52"/>
      <c r="E26" s="57">
        <f>E24</f>
        <v>132600</v>
      </c>
      <c r="F26" s="51"/>
      <c r="G26" s="51"/>
      <c r="H26" s="52"/>
    </row>
    <row r="27" ht="20.25" customHeight="1" spans="1:8">
      <c r="A27" s="43"/>
      <c r="B27" s="66"/>
      <c r="C27" s="50" t="s">
        <v>67</v>
      </c>
      <c r="D27" s="52"/>
      <c r="E27" s="62">
        <f>E17</f>
        <v>132600</v>
      </c>
      <c r="F27" s="63"/>
      <c r="G27" s="63"/>
      <c r="H27" s="64"/>
    </row>
    <row r="28" spans="1:8">
      <c r="A28" s="67"/>
      <c r="B28" s="67"/>
      <c r="C28" s="67"/>
      <c r="D28" s="67"/>
      <c r="E28" s="67"/>
      <c r="F28" s="67"/>
      <c r="G28" s="67"/>
      <c r="H28" s="67"/>
    </row>
    <row r="29" spans="1:8">
      <c r="A29" s="68" t="s">
        <v>81</v>
      </c>
      <c r="B29" s="68"/>
      <c r="C29" s="68"/>
      <c r="D29" s="68"/>
      <c r="E29" s="68"/>
      <c r="F29" s="68"/>
      <c r="G29" s="68"/>
      <c r="H29" s="68"/>
    </row>
    <row r="30" spans="1:1">
      <c r="A30" s="69"/>
    </row>
    <row r="31" spans="1:1">
      <c r="A31" s="69"/>
    </row>
    <row r="32" spans="1:8">
      <c r="A32" s="68" t="s">
        <v>82</v>
      </c>
      <c r="B32" s="68"/>
      <c r="C32" s="68"/>
      <c r="D32" s="68"/>
      <c r="E32" s="68"/>
      <c r="F32" s="68"/>
      <c r="G32" s="68"/>
      <c r="H32" s="68"/>
    </row>
    <row r="33" spans="1:1">
      <c r="A33" s="69"/>
    </row>
    <row r="34" ht="27" customHeight="1" spans="1:8">
      <c r="A34" s="70"/>
      <c r="B34" s="70"/>
      <c r="C34" s="70"/>
      <c r="D34" s="70"/>
      <c r="E34" s="70"/>
      <c r="F34" s="70"/>
      <c r="G34" s="70"/>
      <c r="H34" s="70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workbookViewId="0">
      <selection activeCell="F4" sqref="F4"/>
    </sheetView>
  </sheetViews>
  <sheetFormatPr defaultColWidth="9" defaultRowHeight="14.25"/>
  <cols>
    <col min="1" max="1" width="6.45" style="10" customWidth="1"/>
    <col min="2" max="2" width="21.5" style="7" customWidth="1"/>
    <col min="3" max="3" width="8.125" style="7" customWidth="1"/>
    <col min="4" max="4" width="12.375" style="10" customWidth="1"/>
    <col min="5" max="5" width="13.75" style="7" customWidth="1"/>
    <col min="6" max="6" width="15.5" style="10" customWidth="1"/>
    <col min="7" max="7" width="11" style="7" customWidth="1"/>
    <col min="8" max="8" width="9.375" style="10"/>
    <col min="9" max="9" width="9" style="10"/>
    <col min="10" max="10" width="10.375" style="10"/>
    <col min="11" max="11" width="12.5" style="11" customWidth="1"/>
    <col min="12" max="12" width="12.625" style="10"/>
    <col min="13" max="13" width="12.625" style="11"/>
    <col min="14" max="16384" width="9" style="10"/>
  </cols>
  <sheetData>
    <row r="1" ht="51" customHeight="1" spans="1:7">
      <c r="A1" s="12" t="s">
        <v>83</v>
      </c>
      <c r="B1" s="12"/>
      <c r="C1" s="12"/>
      <c r="D1" s="12"/>
      <c r="E1" s="12"/>
      <c r="F1" s="12"/>
      <c r="G1" s="12"/>
    </row>
    <row r="2" s="7" customFormat="1" ht="42" customHeight="1" spans="1:13">
      <c r="A2" s="13" t="s">
        <v>1</v>
      </c>
      <c r="B2" s="13" t="s">
        <v>49</v>
      </c>
      <c r="C2" s="13" t="s">
        <v>84</v>
      </c>
      <c r="D2" s="13" t="s">
        <v>85</v>
      </c>
      <c r="E2" s="14" t="s">
        <v>86</v>
      </c>
      <c r="F2" s="15" t="s">
        <v>87</v>
      </c>
      <c r="G2" s="13" t="s">
        <v>6</v>
      </c>
      <c r="K2" s="33"/>
      <c r="M2" s="33"/>
    </row>
    <row r="3" s="8" customFormat="1" ht="42" customHeight="1" spans="1:13">
      <c r="A3" s="13" t="s">
        <v>54</v>
      </c>
      <c r="B3" s="16" t="s">
        <v>88</v>
      </c>
      <c r="C3" s="13" t="s">
        <v>89</v>
      </c>
      <c r="D3" s="13">
        <v>1</v>
      </c>
      <c r="E3" s="13">
        <v>135000</v>
      </c>
      <c r="F3" s="15">
        <f>D3*E3</f>
        <v>135000</v>
      </c>
      <c r="G3" s="13"/>
      <c r="H3" s="7"/>
      <c r="I3" s="7"/>
      <c r="J3" s="7"/>
      <c r="K3" s="33"/>
      <c r="L3" s="7"/>
      <c r="M3" s="33"/>
    </row>
    <row r="4" ht="56" customHeight="1" spans="1:7">
      <c r="A4" s="17" t="s">
        <v>61</v>
      </c>
      <c r="B4" s="18" t="s">
        <v>90</v>
      </c>
      <c r="C4" s="15" t="s">
        <v>91</v>
      </c>
      <c r="D4" s="19">
        <f>'5、钢架调整'!I23/1000</f>
        <v>-0.2</v>
      </c>
      <c r="E4" s="15">
        <v>12000</v>
      </c>
      <c r="F4" s="20">
        <f>D4*E4</f>
        <v>-2400</v>
      </c>
      <c r="G4" s="15" t="s">
        <v>92</v>
      </c>
    </row>
    <row r="5" customFormat="1" ht="48" customHeight="1" spans="1:13">
      <c r="A5" s="21" t="s">
        <v>64</v>
      </c>
      <c r="B5" s="22" t="s">
        <v>93</v>
      </c>
      <c r="C5" s="23"/>
      <c r="D5" s="22"/>
      <c r="E5" s="23"/>
      <c r="F5" s="24">
        <f>F3+F4</f>
        <v>132600</v>
      </c>
      <c r="G5" s="13"/>
      <c r="K5" s="11"/>
      <c r="M5" s="34"/>
    </row>
    <row r="6" s="9" customFormat="1" ht="15.75" spans="1:13">
      <c r="A6" s="25"/>
      <c r="B6" s="26"/>
      <c r="C6" s="26"/>
      <c r="D6" s="25"/>
      <c r="E6" s="26"/>
      <c r="F6" s="25"/>
      <c r="G6" s="26"/>
      <c r="K6" s="35"/>
      <c r="M6" s="35"/>
    </row>
    <row r="7" s="9" customFormat="1" ht="21" customHeight="1" spans="1:13">
      <c r="A7" s="27" t="s">
        <v>81</v>
      </c>
      <c r="B7" s="28"/>
      <c r="C7" s="28"/>
      <c r="D7" s="27"/>
      <c r="E7" s="28"/>
      <c r="F7" s="27"/>
      <c r="G7" s="28"/>
      <c r="K7" s="35"/>
      <c r="M7" s="35"/>
    </row>
    <row r="8" s="9" customFormat="1" spans="1:13">
      <c r="A8" s="29"/>
      <c r="B8" s="30"/>
      <c r="C8" s="30"/>
      <c r="E8" s="30"/>
      <c r="G8" s="30"/>
      <c r="K8" s="35"/>
      <c r="M8" s="35"/>
    </row>
    <row r="9" s="9" customFormat="1" spans="1:13">
      <c r="A9" s="29"/>
      <c r="B9" s="30"/>
      <c r="C9" s="30"/>
      <c r="E9" s="30"/>
      <c r="G9" s="30"/>
      <c r="K9" s="35"/>
      <c r="M9" s="35"/>
    </row>
    <row r="10" s="9" customFormat="1" ht="23" customHeight="1" spans="1:13">
      <c r="A10" s="27" t="s">
        <v>82</v>
      </c>
      <c r="B10" s="28"/>
      <c r="C10" s="28"/>
      <c r="D10" s="27"/>
      <c r="E10" s="28"/>
      <c r="F10" s="27"/>
      <c r="G10" s="28"/>
      <c r="K10" s="35"/>
      <c r="M10" s="35"/>
    </row>
    <row r="11" s="9" customFormat="1" spans="1:13">
      <c r="A11" s="29"/>
      <c r="B11" s="30"/>
      <c r="C11" s="30"/>
      <c r="E11" s="30"/>
      <c r="G11" s="30"/>
      <c r="K11" s="35"/>
      <c r="M11" s="35"/>
    </row>
    <row r="12" spans="1:7">
      <c r="A12" s="31"/>
      <c r="B12" s="32"/>
      <c r="C12" s="32"/>
      <c r="D12" s="31"/>
      <c r="E12" s="32"/>
      <c r="F12" s="31"/>
      <c r="G12" s="32"/>
    </row>
  </sheetData>
  <mergeCells count="3">
    <mergeCell ref="A1:G1"/>
    <mergeCell ref="A7:G7"/>
    <mergeCell ref="A10:G10"/>
  </mergeCells>
  <pageMargins left="0.393055555555556" right="0.236111111111111" top="0.629861111111111" bottom="0.629861111111111" header="0.236111111111111" footer="0.3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2" topLeftCell="A3" activePane="bottomLeft" state="frozen"/>
      <selection/>
      <selection pane="bottomLeft" activeCell="H23" sqref="H23"/>
    </sheetView>
  </sheetViews>
  <sheetFormatPr defaultColWidth="9" defaultRowHeight="14.25"/>
  <cols>
    <col min="1" max="1" width="9" style="1"/>
    <col min="2" max="2" width="27.125" style="2" customWidth="1"/>
    <col min="3" max="3" width="9" style="2"/>
    <col min="4" max="4" width="13.875" style="2" customWidth="1"/>
    <col min="5" max="6" width="15.25" style="2" customWidth="1"/>
    <col min="7" max="7" width="14.125" style="2" customWidth="1"/>
    <col min="8" max="8" width="5.375" style="1" customWidth="1"/>
    <col min="9" max="9" width="15.375" style="2" customWidth="1"/>
    <col min="10" max="10" width="12.625" style="2" customWidth="1"/>
    <col min="11" max="16384" width="9" style="2"/>
  </cols>
  <sheetData>
    <row r="1" ht="29" customHeight="1" spans="1:7">
      <c r="A1" s="1" t="s">
        <v>94</v>
      </c>
      <c r="B1" s="1"/>
      <c r="C1" s="1"/>
      <c r="D1" s="1"/>
      <c r="E1" s="1"/>
      <c r="F1" s="1"/>
      <c r="G1" s="1"/>
    </row>
    <row r="2" ht="29" customHeight="1" spans="1:10">
      <c r="A2" s="3" t="s">
        <v>1</v>
      </c>
      <c r="B2" s="4" t="s">
        <v>49</v>
      </c>
      <c r="C2" s="4" t="s">
        <v>84</v>
      </c>
      <c r="D2" s="3" t="s">
        <v>95</v>
      </c>
      <c r="E2" s="3" t="s">
        <v>96</v>
      </c>
      <c r="F2" s="3" t="s">
        <v>97</v>
      </c>
      <c r="G2" s="5" t="s">
        <v>98</v>
      </c>
      <c r="H2" s="5" t="s">
        <v>84</v>
      </c>
      <c r="I2" s="5" t="s">
        <v>93</v>
      </c>
      <c r="J2" s="5" t="s">
        <v>6</v>
      </c>
    </row>
    <row r="3" ht="33" customHeight="1" spans="1:10">
      <c r="A3" s="5" t="s">
        <v>54</v>
      </c>
      <c r="B3" s="6" t="s">
        <v>99</v>
      </c>
      <c r="C3" s="6"/>
      <c r="D3" s="6"/>
      <c r="E3" s="6"/>
      <c r="F3" s="6"/>
      <c r="G3" s="6"/>
      <c r="H3" s="5"/>
      <c r="I3" s="6"/>
      <c r="J3" s="6"/>
    </row>
    <row r="4" ht="21" customHeight="1" spans="1:10">
      <c r="A4" s="5">
        <v>1</v>
      </c>
      <c r="B4" s="6" t="s">
        <v>100</v>
      </c>
      <c r="C4" s="6" t="s">
        <v>101</v>
      </c>
      <c r="D4" s="6">
        <f>(5.405+1.6+1.6)*2</f>
        <v>17.21</v>
      </c>
      <c r="E4" s="6">
        <f>(3.5+2.01+0.8+1.2)*2</f>
        <v>15.02</v>
      </c>
      <c r="F4" s="6">
        <f>E4-D4</f>
        <v>-2.19</v>
      </c>
      <c r="G4" s="6">
        <v>8.2</v>
      </c>
      <c r="H4" s="5" t="s">
        <v>102</v>
      </c>
      <c r="I4" s="6">
        <f>F4*G4</f>
        <v>-17.958</v>
      </c>
      <c r="J4" s="6"/>
    </row>
    <row r="5" ht="21" customHeight="1" spans="1:10">
      <c r="A5" s="5">
        <v>2</v>
      </c>
      <c r="B5" s="6" t="s">
        <v>103</v>
      </c>
      <c r="C5" s="6" t="s">
        <v>104</v>
      </c>
      <c r="D5" s="6">
        <f>4*0.25*0.25</f>
        <v>0.25</v>
      </c>
      <c r="E5" s="6">
        <v>0</v>
      </c>
      <c r="F5" s="6">
        <f>E5-D5</f>
        <v>-0.25</v>
      </c>
      <c r="G5" s="6">
        <v>94.2</v>
      </c>
      <c r="H5" s="5" t="s">
        <v>102</v>
      </c>
      <c r="I5" s="6">
        <f>F5*G5</f>
        <v>-23.55</v>
      </c>
      <c r="J5" s="6"/>
    </row>
    <row r="6" ht="21" customHeight="1" spans="1:10">
      <c r="A6" s="5">
        <v>3</v>
      </c>
      <c r="B6" s="6" t="s">
        <v>105</v>
      </c>
      <c r="C6" s="6" t="s">
        <v>104</v>
      </c>
      <c r="D6" s="6"/>
      <c r="E6" s="6">
        <f>0.235*0.238*4</f>
        <v>0.22372</v>
      </c>
      <c r="F6" s="6">
        <f>E6-D6</f>
        <v>0.22372</v>
      </c>
      <c r="G6" s="6">
        <v>70.65</v>
      </c>
      <c r="H6" s="5" t="s">
        <v>102</v>
      </c>
      <c r="I6" s="6">
        <f>F6*G6</f>
        <v>15.805818</v>
      </c>
      <c r="J6" s="6"/>
    </row>
    <row r="7" ht="21" customHeight="1" spans="1:10">
      <c r="A7" s="5" t="s">
        <v>61</v>
      </c>
      <c r="B7" s="6" t="s">
        <v>106</v>
      </c>
      <c r="C7" s="6"/>
      <c r="D7" s="6"/>
      <c r="E7" s="6"/>
      <c r="F7" s="6"/>
      <c r="G7" s="6"/>
      <c r="H7" s="5" t="s">
        <v>102</v>
      </c>
      <c r="I7" s="6">
        <f>F7*G7</f>
        <v>0</v>
      </c>
      <c r="J7" s="6"/>
    </row>
    <row r="8" ht="21" customHeight="1" spans="1:10">
      <c r="A8" s="5">
        <v>1</v>
      </c>
      <c r="B8" s="6" t="s">
        <v>100</v>
      </c>
      <c r="C8" s="6" t="s">
        <v>101</v>
      </c>
      <c r="D8" s="6">
        <f>(4.665+1.84)*2</f>
        <v>13.01</v>
      </c>
      <c r="E8" s="6">
        <f>(3.2+1.3)*2</f>
        <v>9</v>
      </c>
      <c r="F8" s="6">
        <f>E8-D8</f>
        <v>-4.01</v>
      </c>
      <c r="G8" s="6">
        <v>8.2</v>
      </c>
      <c r="H8" s="5" t="s">
        <v>102</v>
      </c>
      <c r="I8" s="6">
        <f>F8*G8</f>
        <v>-32.882</v>
      </c>
      <c r="J8" s="6"/>
    </row>
    <row r="9" ht="21" customHeight="1" spans="1:10">
      <c r="A9" s="5">
        <v>2</v>
      </c>
      <c r="B9" s="6" t="s">
        <v>103</v>
      </c>
      <c r="C9" s="6" t="s">
        <v>104</v>
      </c>
      <c r="D9" s="6">
        <f>4*0.25*0.25</f>
        <v>0.25</v>
      </c>
      <c r="E9" s="6">
        <v>0</v>
      </c>
      <c r="F9" s="6">
        <f t="shared" ref="F9:F14" si="0">E9-D9</f>
        <v>-0.25</v>
      </c>
      <c r="G9" s="6">
        <v>94.2</v>
      </c>
      <c r="H9" s="5" t="s">
        <v>102</v>
      </c>
      <c r="I9" s="6">
        <f t="shared" ref="I9:I22" si="1">F9*G9</f>
        <v>-23.55</v>
      </c>
      <c r="J9" s="6"/>
    </row>
    <row r="10" ht="21" customHeight="1" spans="1:10">
      <c r="A10" s="5">
        <v>3</v>
      </c>
      <c r="B10" s="6" t="s">
        <v>105</v>
      </c>
      <c r="C10" s="6" t="s">
        <v>104</v>
      </c>
      <c r="D10" s="6"/>
      <c r="E10" s="6">
        <f>0.235*0.238*4</f>
        <v>0.22372</v>
      </c>
      <c r="F10" s="6">
        <f t="shared" si="0"/>
        <v>0.22372</v>
      </c>
      <c r="G10" s="6">
        <v>70.65</v>
      </c>
      <c r="H10" s="5" t="s">
        <v>102</v>
      </c>
      <c r="I10" s="6">
        <f t="shared" si="1"/>
        <v>15.805818</v>
      </c>
      <c r="J10" s="6"/>
    </row>
    <row r="11" ht="21" customHeight="1" spans="1:10">
      <c r="A11" s="5" t="s">
        <v>64</v>
      </c>
      <c r="B11" s="6" t="s">
        <v>107</v>
      </c>
      <c r="C11" s="6"/>
      <c r="D11" s="6"/>
      <c r="E11" s="6"/>
      <c r="F11" s="6"/>
      <c r="G11" s="6"/>
      <c r="H11" s="5" t="s">
        <v>102</v>
      </c>
      <c r="I11" s="6">
        <f t="shared" si="1"/>
        <v>0</v>
      </c>
      <c r="J11" s="6"/>
    </row>
    <row r="12" ht="21" customHeight="1" spans="1:10">
      <c r="A12" s="5">
        <v>1</v>
      </c>
      <c r="B12" s="6" t="s">
        <v>100</v>
      </c>
      <c r="C12" s="6" t="s">
        <v>101</v>
      </c>
      <c r="D12" s="6">
        <f>(3.405+1.5+2.1)*2</f>
        <v>14.01</v>
      </c>
      <c r="E12" s="6">
        <f>(3.21+1.45+1.3)*2</f>
        <v>11.92</v>
      </c>
      <c r="F12" s="6">
        <f t="shared" si="0"/>
        <v>-2.09</v>
      </c>
      <c r="G12" s="6">
        <v>8.2</v>
      </c>
      <c r="H12" s="5" t="s">
        <v>102</v>
      </c>
      <c r="I12" s="6">
        <f t="shared" si="1"/>
        <v>-17.138</v>
      </c>
      <c r="J12" s="6"/>
    </row>
    <row r="13" ht="21" customHeight="1" spans="1:10">
      <c r="A13" s="5">
        <v>2</v>
      </c>
      <c r="B13" s="6" t="s">
        <v>103</v>
      </c>
      <c r="C13" s="6" t="s">
        <v>104</v>
      </c>
      <c r="D13" s="6">
        <f>4*0.25*0.25</f>
        <v>0.25</v>
      </c>
      <c r="E13" s="6">
        <v>0</v>
      </c>
      <c r="F13" s="6">
        <f t="shared" si="0"/>
        <v>-0.25</v>
      </c>
      <c r="G13" s="6">
        <v>94.2</v>
      </c>
      <c r="H13" s="5" t="s">
        <v>102</v>
      </c>
      <c r="I13" s="6">
        <f t="shared" si="1"/>
        <v>-23.55</v>
      </c>
      <c r="J13" s="6"/>
    </row>
    <row r="14" ht="21" customHeight="1" spans="1:10">
      <c r="A14" s="5">
        <v>3</v>
      </c>
      <c r="B14" s="6" t="s">
        <v>105</v>
      </c>
      <c r="C14" s="6" t="s">
        <v>104</v>
      </c>
      <c r="D14" s="6"/>
      <c r="E14" s="6">
        <f>0.235*0.238*4</f>
        <v>0.22372</v>
      </c>
      <c r="F14" s="6">
        <f t="shared" si="0"/>
        <v>0.22372</v>
      </c>
      <c r="G14" s="6">
        <v>70.65</v>
      </c>
      <c r="H14" s="5" t="s">
        <v>102</v>
      </c>
      <c r="I14" s="6">
        <f t="shared" si="1"/>
        <v>15.805818</v>
      </c>
      <c r="J14" s="6"/>
    </row>
    <row r="15" ht="21" customHeight="1" spans="1:10">
      <c r="A15" s="5" t="s">
        <v>68</v>
      </c>
      <c r="B15" s="6" t="s">
        <v>108</v>
      </c>
      <c r="C15" s="6"/>
      <c r="D15" s="6"/>
      <c r="E15" s="6"/>
      <c r="F15" s="6"/>
      <c r="G15" s="6"/>
      <c r="H15" s="5" t="s">
        <v>102</v>
      </c>
      <c r="I15" s="6">
        <f t="shared" si="1"/>
        <v>0</v>
      </c>
      <c r="J15" s="6"/>
    </row>
    <row r="16" ht="21" customHeight="1" spans="1:10">
      <c r="A16" s="5">
        <v>1</v>
      </c>
      <c r="B16" s="6" t="s">
        <v>100</v>
      </c>
      <c r="C16" s="6" t="s">
        <v>101</v>
      </c>
      <c r="D16" s="6">
        <f>(3.805+1.6+1.6)*2</f>
        <v>14.01</v>
      </c>
      <c r="E16" s="6">
        <f>(2.2+1.36+1.4)*2</f>
        <v>9.92</v>
      </c>
      <c r="F16" s="6">
        <f t="shared" ref="F16:F18" si="2">E16-D16</f>
        <v>-4.09</v>
      </c>
      <c r="G16" s="6">
        <v>8.2</v>
      </c>
      <c r="H16" s="5" t="s">
        <v>102</v>
      </c>
      <c r="I16" s="6">
        <f t="shared" si="1"/>
        <v>-33.538</v>
      </c>
      <c r="J16" s="6"/>
    </row>
    <row r="17" ht="21" customHeight="1" spans="1:10">
      <c r="A17" s="5">
        <v>2</v>
      </c>
      <c r="B17" s="6" t="s">
        <v>103</v>
      </c>
      <c r="C17" s="6" t="s">
        <v>104</v>
      </c>
      <c r="D17" s="6">
        <f>4*0.25*0.25</f>
        <v>0.25</v>
      </c>
      <c r="E17" s="6">
        <v>0</v>
      </c>
      <c r="F17" s="6">
        <f t="shared" si="2"/>
        <v>-0.25</v>
      </c>
      <c r="G17" s="6">
        <v>94.2</v>
      </c>
      <c r="H17" s="5" t="s">
        <v>102</v>
      </c>
      <c r="I17" s="6">
        <f t="shared" si="1"/>
        <v>-23.55</v>
      </c>
      <c r="J17" s="6"/>
    </row>
    <row r="18" ht="21" customHeight="1" spans="1:10">
      <c r="A18" s="5">
        <v>3</v>
      </c>
      <c r="B18" s="6" t="s">
        <v>105</v>
      </c>
      <c r="C18" s="6" t="s">
        <v>104</v>
      </c>
      <c r="D18" s="6"/>
      <c r="E18" s="6">
        <f>0.235*0.238*4</f>
        <v>0.22372</v>
      </c>
      <c r="F18" s="6">
        <f t="shared" si="2"/>
        <v>0.22372</v>
      </c>
      <c r="G18" s="6">
        <v>70.65</v>
      </c>
      <c r="H18" s="5" t="s">
        <v>102</v>
      </c>
      <c r="I18" s="6">
        <f t="shared" si="1"/>
        <v>15.805818</v>
      </c>
      <c r="J18" s="6"/>
    </row>
    <row r="19" ht="21" customHeight="1" spans="1:10">
      <c r="A19" s="5" t="s">
        <v>72</v>
      </c>
      <c r="B19" s="6" t="s">
        <v>109</v>
      </c>
      <c r="C19" s="6"/>
      <c r="D19" s="6"/>
      <c r="E19" s="6"/>
      <c r="F19" s="6"/>
      <c r="G19" s="6"/>
      <c r="H19" s="5" t="s">
        <v>102</v>
      </c>
      <c r="I19" s="6">
        <f t="shared" si="1"/>
        <v>0</v>
      </c>
      <c r="J19" s="6"/>
    </row>
    <row r="20" ht="21" customHeight="1" spans="1:10">
      <c r="A20" s="5">
        <v>1</v>
      </c>
      <c r="B20" s="6" t="s">
        <v>100</v>
      </c>
      <c r="C20" s="6" t="s">
        <v>101</v>
      </c>
      <c r="D20" s="6">
        <f>(3.805+1.6+1.6+1.6)*3</f>
        <v>25.815</v>
      </c>
      <c r="E20" s="6">
        <f>(1.8+2.2+1.2+0.6+0.5)*3</f>
        <v>18.9</v>
      </c>
      <c r="F20" s="6">
        <f t="shared" ref="F20:F22" si="3">E20-D20</f>
        <v>-6.915</v>
      </c>
      <c r="G20" s="6">
        <v>8.2</v>
      </c>
      <c r="H20" s="5" t="s">
        <v>102</v>
      </c>
      <c r="I20" s="6">
        <f t="shared" si="1"/>
        <v>-56.703</v>
      </c>
      <c r="J20" s="6"/>
    </row>
    <row r="21" ht="21" customHeight="1" spans="1:10">
      <c r="A21" s="5">
        <v>2</v>
      </c>
      <c r="B21" s="6" t="s">
        <v>103</v>
      </c>
      <c r="C21" s="6" t="s">
        <v>104</v>
      </c>
      <c r="D21" s="6">
        <f>6*0.25*0.25</f>
        <v>0.375</v>
      </c>
      <c r="E21" s="6">
        <v>0</v>
      </c>
      <c r="F21" s="6">
        <f t="shared" si="3"/>
        <v>-0.375</v>
      </c>
      <c r="G21" s="6">
        <v>94.2</v>
      </c>
      <c r="H21" s="5" t="s">
        <v>102</v>
      </c>
      <c r="I21" s="6">
        <f t="shared" si="1"/>
        <v>-35.325</v>
      </c>
      <c r="J21" s="6"/>
    </row>
    <row r="22" ht="21" customHeight="1" spans="1:10">
      <c r="A22" s="5">
        <v>3</v>
      </c>
      <c r="B22" s="6" t="s">
        <v>105</v>
      </c>
      <c r="C22" s="6" t="s">
        <v>104</v>
      </c>
      <c r="D22" s="6"/>
      <c r="E22" s="6">
        <f>0.235*0.238*6</f>
        <v>0.33558</v>
      </c>
      <c r="F22" s="6">
        <f t="shared" si="3"/>
        <v>0.33558</v>
      </c>
      <c r="G22" s="6">
        <v>70.65</v>
      </c>
      <c r="H22" s="5" t="s">
        <v>102</v>
      </c>
      <c r="I22" s="6">
        <f t="shared" si="1"/>
        <v>23.708727</v>
      </c>
      <c r="J22" s="6"/>
    </row>
    <row r="23" ht="21" customHeight="1" spans="1:10">
      <c r="A23" s="5" t="s">
        <v>77</v>
      </c>
      <c r="B23" s="6" t="s">
        <v>93</v>
      </c>
      <c r="C23" s="6"/>
      <c r="D23" s="6"/>
      <c r="E23" s="6"/>
      <c r="F23" s="6"/>
      <c r="G23" s="6"/>
      <c r="H23" s="5" t="s">
        <v>102</v>
      </c>
      <c r="I23" s="6">
        <f>SUM(I4:I22)</f>
        <v>-200.812001</v>
      </c>
      <c r="J23" s="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2资料存档目录</vt:lpstr>
      <vt:lpstr>3工程结算汇总表</vt:lpstr>
      <vt:lpstr>4结算明细汇总表</vt:lpstr>
      <vt:lpstr>5、钢架调整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2022-10-20T09:11:24Z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4EA3C307227743AA807097C2548033F0</vt:lpwstr>
  </property>
</Properties>
</file>