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 tabRatio="717"/>
  </bookViews>
  <sheets>
    <sheet name="进度款" sheetId="10" r:id="rId1"/>
    <sheet name="汇总表" sheetId="9" r:id="rId2"/>
    <sheet name="东大门区域硬质铺装" sheetId="1" r:id="rId3"/>
    <sheet name="东大门安装部分" sheetId="11" r:id="rId4"/>
  </sheets>
  <definedNames>
    <definedName name="_xlnm._FilterDatabase" localSheetId="2" hidden="1">东大门区域硬质铺装!$A$4:$Q$97</definedName>
    <definedName name="_xlnm.Print_Area" localSheetId="2">东大门区域硬质铺装!$A$1:$N$97</definedName>
  </definedNames>
  <calcPr calcId="162913"/>
</workbook>
</file>

<file path=xl/calcChain.xml><?xml version="1.0" encoding="utf-8"?>
<calcChain xmlns="http://schemas.openxmlformats.org/spreadsheetml/2006/main">
  <c r="H5" i="10" l="1"/>
  <c r="E22" i="1"/>
  <c r="E94" i="1"/>
  <c r="E95" i="1"/>
  <c r="E45" i="1" l="1"/>
  <c r="K76" i="11"/>
  <c r="L76" i="11" s="1"/>
  <c r="J76" i="11"/>
  <c r="I76" i="11"/>
  <c r="E76" i="11"/>
  <c r="K75" i="11"/>
  <c r="L75" i="11" s="1"/>
  <c r="I75" i="11"/>
  <c r="J75" i="11" s="1"/>
  <c r="I74" i="11"/>
  <c r="J74" i="11" s="1"/>
  <c r="K74" i="11" s="1"/>
  <c r="L74" i="11" s="1"/>
  <c r="J73" i="11"/>
  <c r="K73" i="11" s="1"/>
  <c r="I73" i="11"/>
  <c r="K72" i="11"/>
  <c r="L72" i="11" s="1"/>
  <c r="J72" i="11"/>
  <c r="I72" i="11"/>
  <c r="J71" i="11"/>
  <c r="K71" i="11" s="1"/>
  <c r="L71" i="11" s="1"/>
  <c r="I71" i="11"/>
  <c r="K70" i="11"/>
  <c r="L70" i="11" s="1"/>
  <c r="J70" i="11"/>
  <c r="I70" i="11"/>
  <c r="J69" i="11"/>
  <c r="K69" i="11" s="1"/>
  <c r="L69" i="11" s="1"/>
  <c r="I69" i="11"/>
  <c r="K68" i="11"/>
  <c r="L68" i="11" s="1"/>
  <c r="J68" i="11"/>
  <c r="I68" i="11"/>
  <c r="E68" i="11"/>
  <c r="L67" i="11"/>
  <c r="I67" i="11"/>
  <c r="J67" i="11" s="1"/>
  <c r="K67" i="11" s="1"/>
  <c r="E67" i="11"/>
  <c r="I66" i="11"/>
  <c r="I65" i="11"/>
  <c r="I64" i="11"/>
  <c r="E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E33" i="11"/>
  <c r="I32" i="11"/>
  <c r="E32" i="11"/>
  <c r="K31" i="11"/>
  <c r="L31" i="11" s="1"/>
  <c r="J31" i="11"/>
  <c r="I31" i="11"/>
  <c r="E31" i="11"/>
  <c r="I30" i="11"/>
  <c r="J30" i="11" s="1"/>
  <c r="J29" i="11"/>
  <c r="K29" i="11" s="1"/>
  <c r="I29" i="11"/>
  <c r="J28" i="11"/>
  <c r="K28" i="11" s="1"/>
  <c r="L28" i="11" s="1"/>
  <c r="I28" i="11"/>
  <c r="J27" i="11"/>
  <c r="K27" i="11" s="1"/>
  <c r="L27" i="11" s="1"/>
  <c r="I27" i="11"/>
  <c r="J26" i="11"/>
  <c r="K26" i="11" s="1"/>
  <c r="L26" i="11" s="1"/>
  <c r="I26" i="11"/>
  <c r="J25" i="11"/>
  <c r="K25" i="11" s="1"/>
  <c r="L25" i="11" s="1"/>
  <c r="I25" i="11"/>
  <c r="J24" i="11"/>
  <c r="K24" i="11" s="1"/>
  <c r="L24" i="11" s="1"/>
  <c r="I24" i="11"/>
  <c r="J23" i="11"/>
  <c r="K23" i="11" s="1"/>
  <c r="L23" i="11" s="1"/>
  <c r="I23" i="11"/>
  <c r="J22" i="11"/>
  <c r="K22" i="11" s="1"/>
  <c r="L22" i="11" s="1"/>
  <c r="I22" i="11"/>
  <c r="J21" i="11"/>
  <c r="K21" i="11" s="1"/>
  <c r="L21" i="11" s="1"/>
  <c r="I21" i="11"/>
  <c r="J20" i="11"/>
  <c r="K20" i="11" s="1"/>
  <c r="L20" i="11" s="1"/>
  <c r="I20" i="11"/>
  <c r="J19" i="11"/>
  <c r="K19" i="11" s="1"/>
  <c r="L19" i="11" s="1"/>
  <c r="I19" i="11"/>
  <c r="J18" i="11"/>
  <c r="K18" i="11" s="1"/>
  <c r="L18" i="11" s="1"/>
  <c r="I18" i="11"/>
  <c r="J17" i="11"/>
  <c r="K17" i="11" s="1"/>
  <c r="L17" i="11" s="1"/>
  <c r="I17" i="11"/>
  <c r="J16" i="11"/>
  <c r="K16" i="11" s="1"/>
  <c r="L16" i="11" s="1"/>
  <c r="I16" i="11"/>
  <c r="J15" i="11"/>
  <c r="K15" i="11" s="1"/>
  <c r="L15" i="11" s="1"/>
  <c r="I15" i="11"/>
  <c r="I14" i="11"/>
  <c r="J13" i="11"/>
  <c r="I13" i="11"/>
  <c r="K13" i="11" s="1"/>
  <c r="L13" i="11" s="1"/>
  <c r="E13" i="11"/>
  <c r="K12" i="11"/>
  <c r="L12" i="11" s="1"/>
  <c r="J12" i="11"/>
  <c r="I12" i="11"/>
  <c r="K11" i="11"/>
  <c r="L11" i="11" s="1"/>
  <c r="J11" i="11"/>
  <c r="I11" i="11"/>
  <c r="K10" i="11"/>
  <c r="L10" i="11" s="1"/>
  <c r="J10" i="11"/>
  <c r="I10" i="11"/>
  <c r="K9" i="11"/>
  <c r="L9" i="11" s="1"/>
  <c r="J9" i="11"/>
  <c r="I9" i="11"/>
  <c r="J8" i="11"/>
  <c r="I8" i="11"/>
  <c r="K8" i="11" s="1"/>
  <c r="K7" i="11"/>
  <c r="L7" i="11" s="1"/>
  <c r="I7" i="11"/>
  <c r="J7" i="11" s="1"/>
  <c r="J6" i="11"/>
  <c r="K6" i="11" s="1"/>
  <c r="L6" i="11" s="1"/>
  <c r="I6" i="11"/>
  <c r="J95" i="1"/>
  <c r="K95" i="1" s="1"/>
  <c r="I95" i="1"/>
  <c r="J94" i="1"/>
  <c r="K94" i="1" s="1"/>
  <c r="L94" i="1" s="1"/>
  <c r="I94" i="1"/>
  <c r="J93" i="1"/>
  <c r="K93" i="1" s="1"/>
  <c r="L93" i="1" s="1"/>
  <c r="I93" i="1"/>
  <c r="J92" i="1"/>
  <c r="K92" i="1" s="1"/>
  <c r="L92" i="1" s="1"/>
  <c r="I92" i="1"/>
  <c r="J91" i="1"/>
  <c r="K91" i="1" s="1"/>
  <c r="L91" i="1" s="1"/>
  <c r="I91" i="1"/>
  <c r="J90" i="1"/>
  <c r="K90" i="1" s="1"/>
  <c r="L90" i="1" s="1"/>
  <c r="I90" i="1"/>
  <c r="J89" i="1"/>
  <c r="K89" i="1" s="1"/>
  <c r="L89" i="1" s="1"/>
  <c r="I89" i="1"/>
  <c r="J88" i="1"/>
  <c r="K88" i="1" s="1"/>
  <c r="L88" i="1" s="1"/>
  <c r="I88" i="1"/>
  <c r="J87" i="1"/>
  <c r="K87" i="1" s="1"/>
  <c r="L87" i="1" s="1"/>
  <c r="I87" i="1"/>
  <c r="J86" i="1"/>
  <c r="K86" i="1" s="1"/>
  <c r="L86" i="1" s="1"/>
  <c r="I86" i="1"/>
  <c r="J85" i="1"/>
  <c r="K85" i="1" s="1"/>
  <c r="L85" i="1" s="1"/>
  <c r="I85" i="1"/>
  <c r="J84" i="1"/>
  <c r="K84" i="1" s="1"/>
  <c r="L84" i="1" s="1"/>
  <c r="I84" i="1"/>
  <c r="J83" i="1"/>
  <c r="K83" i="1" s="1"/>
  <c r="L83" i="1" s="1"/>
  <c r="I83" i="1"/>
  <c r="J82" i="1"/>
  <c r="K82" i="1" s="1"/>
  <c r="L82" i="1" s="1"/>
  <c r="I82" i="1"/>
  <c r="J81" i="1"/>
  <c r="K81" i="1" s="1"/>
  <c r="L81" i="1" s="1"/>
  <c r="I81" i="1"/>
  <c r="J80" i="1"/>
  <c r="K80" i="1" s="1"/>
  <c r="L80" i="1" s="1"/>
  <c r="I80" i="1"/>
  <c r="J79" i="1"/>
  <c r="K79" i="1" s="1"/>
  <c r="L79" i="1" s="1"/>
  <c r="I79" i="1"/>
  <c r="J78" i="1"/>
  <c r="K78" i="1" s="1"/>
  <c r="L78" i="1" s="1"/>
  <c r="I78" i="1"/>
  <c r="J77" i="1"/>
  <c r="K77" i="1" s="1"/>
  <c r="L77" i="1" s="1"/>
  <c r="I77" i="1"/>
  <c r="J76" i="1"/>
  <c r="K76" i="1" s="1"/>
  <c r="L76" i="1" s="1"/>
  <c r="I76" i="1"/>
  <c r="J75" i="1"/>
  <c r="K75" i="1" s="1"/>
  <c r="L75" i="1" s="1"/>
  <c r="I75" i="1"/>
  <c r="J74" i="1"/>
  <c r="K74" i="1" s="1"/>
  <c r="L74" i="1" s="1"/>
  <c r="I74" i="1"/>
  <c r="J73" i="1"/>
  <c r="K73" i="1" s="1"/>
  <c r="L73" i="1" s="1"/>
  <c r="I73" i="1"/>
  <c r="J72" i="1"/>
  <c r="K72" i="1" s="1"/>
  <c r="L72" i="1" s="1"/>
  <c r="I72" i="1"/>
  <c r="J71" i="1"/>
  <c r="K71" i="1" s="1"/>
  <c r="L71" i="1" s="1"/>
  <c r="I71" i="1"/>
  <c r="J70" i="1"/>
  <c r="K70" i="1" s="1"/>
  <c r="L70" i="1" s="1"/>
  <c r="I70" i="1"/>
  <c r="J69" i="1"/>
  <c r="K69" i="1" s="1"/>
  <c r="L69" i="1" s="1"/>
  <c r="I69" i="1"/>
  <c r="J68" i="1"/>
  <c r="K68" i="1" s="1"/>
  <c r="L68" i="1" s="1"/>
  <c r="I68" i="1"/>
  <c r="J67" i="1"/>
  <c r="K67" i="1" s="1"/>
  <c r="L67" i="1" s="1"/>
  <c r="I67" i="1"/>
  <c r="J66" i="1"/>
  <c r="K66" i="1" s="1"/>
  <c r="L66" i="1" s="1"/>
  <c r="I66" i="1"/>
  <c r="J65" i="1"/>
  <c r="K65" i="1" s="1"/>
  <c r="L65" i="1" s="1"/>
  <c r="I65" i="1"/>
  <c r="J64" i="1"/>
  <c r="K64" i="1" s="1"/>
  <c r="L64" i="1" s="1"/>
  <c r="I64" i="1"/>
  <c r="J63" i="1"/>
  <c r="K63" i="1" s="1"/>
  <c r="L63" i="1" s="1"/>
  <c r="I63" i="1"/>
  <c r="J62" i="1"/>
  <c r="K62" i="1" s="1"/>
  <c r="L62" i="1" s="1"/>
  <c r="I62" i="1"/>
  <c r="J61" i="1"/>
  <c r="K61" i="1" s="1"/>
  <c r="L61" i="1" s="1"/>
  <c r="I61" i="1"/>
  <c r="J60" i="1"/>
  <c r="K60" i="1" s="1"/>
  <c r="L60" i="1" s="1"/>
  <c r="I60" i="1"/>
  <c r="J59" i="1"/>
  <c r="K59" i="1" s="1"/>
  <c r="L59" i="1" s="1"/>
  <c r="I59" i="1"/>
  <c r="J58" i="1"/>
  <c r="K58" i="1" s="1"/>
  <c r="L58" i="1" s="1"/>
  <c r="I58" i="1"/>
  <c r="J57" i="1"/>
  <c r="K57" i="1" s="1"/>
  <c r="L57" i="1" s="1"/>
  <c r="I57" i="1"/>
  <c r="J56" i="1"/>
  <c r="K56" i="1" s="1"/>
  <c r="L56" i="1" s="1"/>
  <c r="I56" i="1"/>
  <c r="J55" i="1"/>
  <c r="K55" i="1" s="1"/>
  <c r="L55" i="1" s="1"/>
  <c r="I55" i="1"/>
  <c r="J54" i="1"/>
  <c r="K54" i="1" s="1"/>
  <c r="L54" i="1" s="1"/>
  <c r="I54" i="1"/>
  <c r="J53" i="1"/>
  <c r="K53" i="1" s="1"/>
  <c r="L53" i="1" s="1"/>
  <c r="I53" i="1"/>
  <c r="J52" i="1"/>
  <c r="K52" i="1" s="1"/>
  <c r="L52" i="1" s="1"/>
  <c r="I52" i="1"/>
  <c r="J51" i="1"/>
  <c r="K51" i="1" s="1"/>
  <c r="L51" i="1" s="1"/>
  <c r="I51" i="1"/>
  <c r="J50" i="1"/>
  <c r="K50" i="1" s="1"/>
  <c r="L50" i="1" s="1"/>
  <c r="I50" i="1"/>
  <c r="J49" i="1"/>
  <c r="K49" i="1" s="1"/>
  <c r="L49" i="1" s="1"/>
  <c r="I49" i="1"/>
  <c r="J48" i="1"/>
  <c r="K48" i="1" s="1"/>
  <c r="L48" i="1" s="1"/>
  <c r="I48" i="1"/>
  <c r="J47" i="1"/>
  <c r="K47" i="1" s="1"/>
  <c r="L47" i="1" s="1"/>
  <c r="I47" i="1"/>
  <c r="J46" i="1"/>
  <c r="K46" i="1" s="1"/>
  <c r="L46" i="1" s="1"/>
  <c r="I46" i="1"/>
  <c r="J45" i="1"/>
  <c r="K45" i="1" s="1"/>
  <c r="L45" i="1" s="1"/>
  <c r="I45" i="1"/>
  <c r="J44" i="1"/>
  <c r="K44" i="1" s="1"/>
  <c r="L44" i="1" s="1"/>
  <c r="I44" i="1"/>
  <c r="L43" i="1"/>
  <c r="J43" i="1"/>
  <c r="K43" i="1" s="1"/>
  <c r="I43" i="1"/>
  <c r="J42" i="1"/>
  <c r="K42" i="1" s="1"/>
  <c r="L42" i="1" s="1"/>
  <c r="I42" i="1"/>
  <c r="L41" i="1"/>
  <c r="J41" i="1"/>
  <c r="K41" i="1" s="1"/>
  <c r="I41" i="1"/>
  <c r="J40" i="1"/>
  <c r="K40" i="1" s="1"/>
  <c r="L40" i="1" s="1"/>
  <c r="I40" i="1"/>
  <c r="L39" i="1"/>
  <c r="J39" i="1"/>
  <c r="K39" i="1" s="1"/>
  <c r="I39" i="1"/>
  <c r="J38" i="1"/>
  <c r="K38" i="1" s="1"/>
  <c r="L38" i="1" s="1"/>
  <c r="I38" i="1"/>
  <c r="L37" i="1"/>
  <c r="J37" i="1"/>
  <c r="K37" i="1" s="1"/>
  <c r="I37" i="1"/>
  <c r="K36" i="1"/>
  <c r="L36" i="1" s="1"/>
  <c r="J36" i="1"/>
  <c r="I36" i="1"/>
  <c r="K35" i="1"/>
  <c r="L35" i="1" s="1"/>
  <c r="J35" i="1"/>
  <c r="I35" i="1"/>
  <c r="K34" i="1"/>
  <c r="L34" i="1" s="1"/>
  <c r="J34" i="1"/>
  <c r="I34" i="1"/>
  <c r="K33" i="1"/>
  <c r="L33" i="1" s="1"/>
  <c r="J33" i="1"/>
  <c r="I33" i="1"/>
  <c r="K32" i="1"/>
  <c r="L32" i="1" s="1"/>
  <c r="J32" i="1"/>
  <c r="I32" i="1"/>
  <c r="K31" i="1"/>
  <c r="L31" i="1" s="1"/>
  <c r="J31" i="1"/>
  <c r="I31" i="1"/>
  <c r="K30" i="1"/>
  <c r="L30" i="1" s="1"/>
  <c r="J30" i="1"/>
  <c r="I30" i="1"/>
  <c r="K29" i="1"/>
  <c r="L29" i="1" s="1"/>
  <c r="J29" i="1"/>
  <c r="I29" i="1"/>
  <c r="K28" i="1"/>
  <c r="L28" i="1" s="1"/>
  <c r="J28" i="1"/>
  <c r="I28" i="1"/>
  <c r="K27" i="1"/>
  <c r="L27" i="1" s="1"/>
  <c r="J27" i="1"/>
  <c r="I27" i="1"/>
  <c r="K26" i="1"/>
  <c r="L26" i="1" s="1"/>
  <c r="J26" i="1"/>
  <c r="I26" i="1"/>
  <c r="K25" i="1"/>
  <c r="L25" i="1" s="1"/>
  <c r="J25" i="1"/>
  <c r="I25" i="1"/>
  <c r="K24" i="1"/>
  <c r="L24" i="1" s="1"/>
  <c r="J24" i="1"/>
  <c r="I24" i="1"/>
  <c r="K23" i="1"/>
  <c r="L23" i="1" s="1"/>
  <c r="J23" i="1"/>
  <c r="I23" i="1"/>
  <c r="K22" i="1"/>
  <c r="L22" i="1" s="1"/>
  <c r="J22" i="1"/>
  <c r="I22" i="1"/>
  <c r="K21" i="1"/>
  <c r="L21" i="1" s="1"/>
  <c r="J21" i="1"/>
  <c r="I21" i="1"/>
  <c r="K20" i="1"/>
  <c r="L20" i="1" s="1"/>
  <c r="J20" i="1"/>
  <c r="I20" i="1"/>
  <c r="K19" i="1"/>
  <c r="L19" i="1" s="1"/>
  <c r="J19" i="1"/>
  <c r="I19" i="1"/>
  <c r="K18" i="1"/>
  <c r="L18" i="1" s="1"/>
  <c r="J18" i="1"/>
  <c r="I18" i="1"/>
  <c r="K17" i="1"/>
  <c r="L17" i="1" s="1"/>
  <c r="J17" i="1"/>
  <c r="I17" i="1"/>
  <c r="K16" i="1"/>
  <c r="L16" i="1" s="1"/>
  <c r="J16" i="1"/>
  <c r="I16" i="1"/>
  <c r="K15" i="1"/>
  <c r="L15" i="1" s="1"/>
  <c r="J15" i="1"/>
  <c r="I15" i="1"/>
  <c r="K14" i="1"/>
  <c r="L14" i="1" s="1"/>
  <c r="J14" i="1"/>
  <c r="I14" i="1"/>
  <c r="K13" i="1"/>
  <c r="L13" i="1" s="1"/>
  <c r="J13" i="1"/>
  <c r="I13" i="1"/>
  <c r="K12" i="1"/>
  <c r="L12" i="1" s="1"/>
  <c r="J12" i="1"/>
  <c r="I12" i="1"/>
  <c r="K11" i="1"/>
  <c r="L11" i="1" s="1"/>
  <c r="J11" i="1"/>
  <c r="I11" i="1"/>
  <c r="K10" i="1"/>
  <c r="L10" i="1" s="1"/>
  <c r="J10" i="1"/>
  <c r="I10" i="1"/>
  <c r="K9" i="1"/>
  <c r="L9" i="1" s="1"/>
  <c r="J9" i="1"/>
  <c r="I9" i="1"/>
  <c r="K8" i="1"/>
  <c r="L8" i="1" s="1"/>
  <c r="J8" i="1"/>
  <c r="I8" i="1"/>
  <c r="K7" i="1"/>
  <c r="L7" i="1" s="1"/>
  <c r="J7" i="1"/>
  <c r="I7" i="1"/>
  <c r="L95" i="1" l="1"/>
  <c r="L96" i="1" s="1"/>
  <c r="K49" i="11"/>
  <c r="L49" i="11" s="1"/>
  <c r="J49" i="11"/>
  <c r="K53" i="11"/>
  <c r="L53" i="11" s="1"/>
  <c r="J53" i="11"/>
  <c r="K57" i="11"/>
  <c r="L57" i="11" s="1"/>
  <c r="J57" i="11"/>
  <c r="K61" i="11"/>
  <c r="L61" i="11" s="1"/>
  <c r="J61" i="11"/>
  <c r="J14" i="11"/>
  <c r="K14" i="11"/>
  <c r="J51" i="11"/>
  <c r="K51" i="11" s="1"/>
  <c r="L51" i="11" s="1"/>
  <c r="J55" i="11"/>
  <c r="K55" i="11" s="1"/>
  <c r="L55" i="11" s="1"/>
  <c r="J59" i="11"/>
  <c r="K59" i="11" s="1"/>
  <c r="L59" i="11" s="1"/>
  <c r="J63" i="11"/>
  <c r="K63" i="11" s="1"/>
  <c r="L63" i="11" s="1"/>
  <c r="K30" i="11"/>
  <c r="L30" i="11" s="1"/>
  <c r="J32" i="11"/>
  <c r="K32" i="11" s="1"/>
  <c r="L32" i="11" s="1"/>
  <c r="K34" i="11"/>
  <c r="L34" i="11" s="1"/>
  <c r="J34" i="11"/>
  <c r="K36" i="11"/>
  <c r="L36" i="11" s="1"/>
  <c r="J36" i="11"/>
  <c r="K38" i="11"/>
  <c r="L38" i="11" s="1"/>
  <c r="J38" i="11"/>
  <c r="K40" i="11"/>
  <c r="L40" i="11" s="1"/>
  <c r="J40" i="11"/>
  <c r="K42" i="11"/>
  <c r="L42" i="11" s="1"/>
  <c r="J42" i="11"/>
  <c r="K44" i="11"/>
  <c r="L44" i="11" s="1"/>
  <c r="J44" i="11"/>
  <c r="K46" i="11"/>
  <c r="L46" i="11" s="1"/>
  <c r="J46" i="11"/>
  <c r="J48" i="11"/>
  <c r="K48" i="11" s="1"/>
  <c r="L48" i="11" s="1"/>
  <c r="J50" i="11"/>
  <c r="K50" i="11" s="1"/>
  <c r="L50" i="11" s="1"/>
  <c r="J52" i="11"/>
  <c r="K52" i="11" s="1"/>
  <c r="L52" i="11" s="1"/>
  <c r="J54" i="11"/>
  <c r="K54" i="11" s="1"/>
  <c r="L54" i="11" s="1"/>
  <c r="J56" i="11"/>
  <c r="K56" i="11" s="1"/>
  <c r="L56" i="11" s="1"/>
  <c r="J58" i="11"/>
  <c r="K58" i="11" s="1"/>
  <c r="L58" i="11" s="1"/>
  <c r="J60" i="11"/>
  <c r="K60" i="11" s="1"/>
  <c r="L60" i="11" s="1"/>
  <c r="J62" i="11"/>
  <c r="K62" i="11" s="1"/>
  <c r="L62" i="11" s="1"/>
  <c r="K64" i="11"/>
  <c r="L64" i="11" s="1"/>
  <c r="J64" i="11"/>
  <c r="K66" i="11"/>
  <c r="L66" i="11" s="1"/>
  <c r="J66" i="11"/>
  <c r="K33" i="11"/>
  <c r="L33" i="11" s="1"/>
  <c r="J33" i="11"/>
  <c r="K35" i="11"/>
  <c r="L35" i="11" s="1"/>
  <c r="J35" i="11"/>
  <c r="K37" i="11"/>
  <c r="L37" i="11" s="1"/>
  <c r="J37" i="11"/>
  <c r="K39" i="11"/>
  <c r="L39" i="11" s="1"/>
  <c r="J39" i="11"/>
  <c r="K41" i="11"/>
  <c r="L41" i="11" s="1"/>
  <c r="J41" i="11"/>
  <c r="K43" i="11"/>
  <c r="L43" i="11" s="1"/>
  <c r="J43" i="11"/>
  <c r="K45" i="11"/>
  <c r="L45" i="11" s="1"/>
  <c r="J45" i="11"/>
  <c r="K47" i="11"/>
  <c r="J47" i="11"/>
  <c r="K65" i="11"/>
  <c r="L65" i="11" s="1"/>
  <c r="J65" i="11"/>
  <c r="L77" i="11" l="1"/>
  <c r="E5" i="9" s="1"/>
  <c r="F5" i="9" s="1"/>
  <c r="E4" i="9"/>
  <c r="F4" i="9" s="1"/>
  <c r="J5" i="10"/>
  <c r="J6" i="10" s="1"/>
  <c r="F3" i="9" l="1"/>
  <c r="F6" i="9" s="1"/>
</calcChain>
</file>

<file path=xl/sharedStrings.xml><?xml version="1.0" encoding="utf-8"?>
<sst xmlns="http://schemas.openxmlformats.org/spreadsheetml/2006/main" count="601" uniqueCount="349">
  <si>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</si>
  <si>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</si>
  <si>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</si>
  <si>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</si>
  <si>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</si>
  <si>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</si>
  <si>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</si>
  <si>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</si>
  <si>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</si>
  <si>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</si>
  <si>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</si>
  <si>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</si>
  <si>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</si>
  <si>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</si>
  <si>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</si>
  <si>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</si>
  <si>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</si>
  <si>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</si>
  <si>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</si>
  <si>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</si>
  <si>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</si>
  <si>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</si>
  <si>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</si>
  <si>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</si>
  <si>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</si>
  <si>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</si>
  <si>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</si>
  <si>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</si>
  <si>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</si>
  <si>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</si>
  <si>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</si>
  <si>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栾川山水文苑s1地块东大门及5#楼大堂施工工程造价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</si>
  <si>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</si>
  <si>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</si>
  <si>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</si>
  <si>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</si>
  <si>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</si>
  <si>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</si>
  <si>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</si>
  <si>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</si>
  <si>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</si>
  <si>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栾川山水文苑s1地块东大门及5#楼大堂施工工程造价汇总表（单位：元）</t>
  </si>
  <si>
    <t>序 号</t>
  </si>
  <si>
    <t>项目名称</t>
  </si>
  <si>
    <t>单位</t>
  </si>
  <si>
    <t>工程量</t>
  </si>
  <si>
    <t>金额 
(元)</t>
  </si>
  <si>
    <t>备注</t>
  </si>
  <si>
    <t>一</t>
  </si>
  <si>
    <t>东大门区域已完成产值</t>
  </si>
  <si>
    <t>已完成项目：围墙砌体及构造柱、景墙及干挂钢架、大门钢架龙骨、大门处路基层完成</t>
  </si>
  <si>
    <t>硬质装修部分</t>
  </si>
  <si>
    <t>项</t>
  </si>
  <si>
    <t>安装部分</t>
  </si>
  <si>
    <t>二</t>
  </si>
  <si>
    <t>本次进度款支付</t>
  </si>
  <si>
    <t>依据合同按80%支付</t>
  </si>
  <si>
    <t>三</t>
  </si>
  <si>
    <t>进度款最终金额</t>
  </si>
  <si>
    <t>栾川山水文苑项目东大门硬质景观清单及计价表</t>
  </si>
  <si>
    <t>项目特征描述</t>
  </si>
  <si>
    <t>计量
单位</t>
  </si>
  <si>
    <t>其中：各子项构成（元）</t>
  </si>
  <si>
    <t>含税综合单价(元)
f=(a+b+c+d+e)</t>
  </si>
  <si>
    <t>合价(元)=g*f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</si>
  <si>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</si>
  <si>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</si>
  <si>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</si>
  <si>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</si>
  <si>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</si>
  <si>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</si>
  <si>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C-1.01~1.04/C-2.01~2.04/C-3.01~C-3.02/C-4.01-C4.03 东侧次入口</t>
  </si>
  <si>
    <t>C-1.01~1.04地面铺装</t>
  </si>
  <si>
    <t>素土夯实</t>
  </si>
  <si>
    <t>1.素土夯实，密实度≥0.93
2、土方清理开挖至垫层底标高
3.其它满足规范和设计图纸要求</t>
  </si>
  <si>
    <t>m2</t>
  </si>
  <si>
    <t>碎石垫层</t>
  </si>
  <si>
    <t>1.200厚级配碎石垫层，密实度≥0.93
2.其它说明：其它满足规范和设计图纸要求</t>
  </si>
  <si>
    <t>m3</t>
  </si>
  <si>
    <t>砼垫层</t>
  </si>
  <si>
    <t>1.混凝土强度等级:200厚C25砼垫层
2.混凝土拌合料要求：符合规范要求
3.模板安拆费用计入综合单价，支模方式综合考虑
4.其它满足规范和设计图纸要求</t>
  </si>
  <si>
    <t>浅色透水沥青砼路面</t>
  </si>
  <si>
    <t>1.50厚5-10mm细粒式透水沥青层
2.具体做法详见图纸设计
3.其它满足规范和设计图纸要求</t>
  </si>
  <si>
    <t>仿芝麻灰荔枝面石英砖</t>
  </si>
  <si>
    <t>1.18厚300*300仿芝麻灰荔枝面石英砖
2.30厚1：3干硬性水泥砂浆粘结层
3.其它满足规范和设计图纸要求</t>
  </si>
  <si>
    <t>仿芝麻黑荔枝面石英砖</t>
  </si>
  <si>
    <t>1.18厚200*200仿芝麻黑荔枝面石英砖
2.30厚1：3干硬性水泥砂浆粘结层
3.其它满足规范和设计图纸要求</t>
  </si>
  <si>
    <t>仿福鼎黑荔枝面石英砖</t>
  </si>
  <si>
    <t>1.18厚100*100仿福鼎黑水洗面石英砖
2.30厚1：3干硬性水泥砂浆粘结层
3.其它满足规范和设计图纸要求</t>
  </si>
  <si>
    <t>仿雪浪石水洗面石英砖</t>
  </si>
  <si>
    <t>1.18厚900*900仿雪浪石水洗面石英砖
2.30厚1：3干硬性水泥砂浆粘结层
3.其它满足规范和设计图纸要求</t>
  </si>
  <si>
    <t>地面道牙铺装</t>
  </si>
  <si>
    <t>1.150厚600*170芝麻灰光面路缘石
2.30厚1:3水泥砂浆粘接层,1:3水泥砂浆卧牢
3.其他说明：其它满足规范和设计图纸要求</t>
  </si>
  <si>
    <t>m</t>
  </si>
  <si>
    <t>C-2.01~2.14东侧次入口大门</t>
  </si>
  <si>
    <t>屋顶装饰</t>
  </si>
  <si>
    <t>夹胶玻璃</t>
  </si>
  <si>
    <t>1.8+1.52pvb+8夹胶钢化玻璃
2.具体做法详见图纸设计
3.其他说明：其它满足规范和设计图纸要求</t>
  </si>
  <si>
    <t>洛玻</t>
  </si>
  <si>
    <t>夹胶玻璃的钢架</t>
  </si>
  <si>
    <t>1.5厚50*100镀锌矩管刷深咖色氟碳漆
2.具体做法详见图纸设计
3.其他说明：其它满足规范和设计图纸要求</t>
  </si>
  <si>
    <t>t</t>
  </si>
  <si>
    <t>天棚钢格栅</t>
  </si>
  <si>
    <t>1.3厚50*50镀锌矩管刷深咖色氟碳漆@130
2.具体做法详见图纸设计
3.其他说明：其它满足规范和设计图纸要求</t>
  </si>
  <si>
    <t>装饰铝板</t>
  </si>
  <si>
    <t>1.2.5厚铝板，面饰深咖色氟碳漆
2.具体做法详见图纸设计
3.其他说明：其它满足规范和设计图纸要求</t>
  </si>
  <si>
    <t>排水天沟</t>
  </si>
  <si>
    <t>1.150*150排水天沟：2厚304#不锈钢电镀深咖色
2.具体做法详见图纸设计
3.其他说明：其它满足规范和设计图纸要求</t>
  </si>
  <si>
    <t>不锈钢装饰板</t>
  </si>
  <si>
    <t>1.2厚304#不锈钢拉丝面电镀深咖色
2.具体做法详见图纸设计
3.其他说明：其它满足规范和设计图纸要求</t>
  </si>
  <si>
    <t>屋面钢骨架</t>
  </si>
  <si>
    <t>1.屋面钢骨架：镀锌钢管及角钢
2.具体做法详见图纸设计
3.其他说明：其它满足规范和设计图纸要求</t>
  </si>
  <si>
    <t>屋面回纹装饰</t>
  </si>
  <si>
    <t>1.2厚304#不锈钢拉丝面电镀深咖色，背部趁透光亚克力板，内藏灯带。
2.具体做法详见图纸设计
3.其他说明：其它满足规范和设计图纸要求</t>
  </si>
  <si>
    <t>屋面格栅装饰</t>
  </si>
  <si>
    <t>1.2厚30*30热镀锌矩形管@60，2厚50*50热镀锌矩形管@100，面饰浅咖色氟碳漆
2.具体做法详见图纸设计
3.其他说明：其它满足规范和设计图纸要求</t>
  </si>
  <si>
    <t>屋面檐口装饰件</t>
  </si>
  <si>
    <t>1.2厚304#不锈钢拉丝面电镀深咖色，檐口装饰件，按型折
2.具体做法详见图纸设计
3.其他说明：其它满足规范和设计图纸要求</t>
  </si>
  <si>
    <t>个</t>
  </si>
  <si>
    <t>LOGO字体</t>
  </si>
  <si>
    <t>1.部位：大门正立面：“山水文苑+中浩德”
2.2厚不锈钢拉丝面电镀深咖色，突出墙面30mm，具体做法详见图纸设计，由专业厂家制作安装。
3.其他说明：其它满足规范和设计图纸要求</t>
  </si>
  <si>
    <t>大门墙面装饰</t>
  </si>
  <si>
    <t>墙面干挂石材</t>
  </si>
  <si>
    <t>1.25厚芝麻白花岗岩荔枝面（干挂）
2.具体做法详见图纸设计
3.其他说明：其它满足规范和设计图纸要求</t>
  </si>
  <si>
    <t>窗上侧石材线条</t>
  </si>
  <si>
    <t>1.75厚180*600芝麻白花岗石荔枝面，异形加工
2.具体做法详见图纸设计
3.其他说明：其它满足规范和设计图纸要求</t>
  </si>
  <si>
    <t>窗下侧石材线条</t>
  </si>
  <si>
    <t>1.75厚600*100芝麻白花岗石荔枝面，异形加工
2.具体做法详见图纸设计
3.其他说明：其它满足规范和设计图纸要求</t>
  </si>
  <si>
    <t>窗台石材线条</t>
  </si>
  <si>
    <t>1.600*100*125厚芝麻白花岗石荔枝面，异形加工
2.具体做法详见图纸设计
3.其他说明：其它满足规范和设计图纸要求</t>
  </si>
  <si>
    <t>窗台侧壁石材</t>
  </si>
  <si>
    <t>1.窗户四周侧壁：25厚芝麻白花岗石荔枝面395mm宽、25厚芝麻白花岗石荔枝面370mm宽
2.具体做法详见图纸设计
3.其他说明：其它满足规范和设计图纸要求</t>
  </si>
  <si>
    <t>窗侧石材线条</t>
  </si>
  <si>
    <t>1.50厚300*80芝麻白花岗石荔枝面，异形加工
2.具体做法详见图纸设计
3.其他说明：其它满足规范和设计图纸要求</t>
  </si>
  <si>
    <t>成品窗</t>
  </si>
  <si>
    <t>1.洞口尺寸：1.7*1.8，1.2*1.8
2.具体做法详见图纸设计，专业厂家深化设计并安装
3.其他说明：其它满足规范和设计图纸要求</t>
  </si>
  <si>
    <t>成品门</t>
  </si>
  <si>
    <t>1.洞口尺寸：1.2*2.7
2.具体做法详见图纸设计，专业厂家深化设计并安装
3.其他说明：其它满足规范和设计图纸要求</t>
  </si>
  <si>
    <t>墙面钢骨架</t>
  </si>
  <si>
    <t>1.墙面钢骨架：镀锌钢管、角钢、预埋件
2.具体做法详见图纸设计
3.其他说明：其它满足规范和设计图纸要求</t>
  </si>
  <si>
    <t>成品钢格栅</t>
  </si>
  <si>
    <t>1.成品钢格栅：3厚20*50热镀锌矩形管@40+2厚热镀锌钢板面饰深咖色氟碳漆
2.具体做法详见图纸设计
3.其他说明：其它满足规范和设计图纸要求</t>
  </si>
  <si>
    <t>墙面不锈钢拉丝面装饰</t>
  </si>
  <si>
    <t>墙面石材线条</t>
  </si>
  <si>
    <t>1.300mm宽石材异形线条300宽：45厚600*200芝麻白花岗岩荔枝面+75厚600*100芝麻白花岗岩荔枝面，异形加工。
2.具体做法详见图纸设计
3.其他说明：其它满足规范和设计图纸要求</t>
  </si>
  <si>
    <t>墙面金属线条</t>
  </si>
  <si>
    <t>1.20宽2厚304#不锈钢装饰条，拉丝面电镀深咖色镶嵌于墙上
2.具体做法详见图纸设计
3.其他说明：其它满足规范和设计图纸要求</t>
  </si>
  <si>
    <t>1.尺寸：2600*4400
2.具体做法详见图纸设计，含预埋件。
3.其他说明：其它满足规范和设计图纸要求</t>
  </si>
  <si>
    <t>成品钢格栅大门</t>
  </si>
  <si>
    <t>1.尺寸：1300*4370
2.具体做法详见图纸设计，含预埋件。
3.其他说明：其它满足规范和设计图纸要求</t>
  </si>
  <si>
    <t>成品钢消防门</t>
  </si>
  <si>
    <t>1.尺寸：4300*1000
2.具体做法详见图纸设计，含预埋件。
3.其他说明：其它满足规范和设计图纸要求</t>
  </si>
  <si>
    <t>门卫室室内装修</t>
  </si>
  <si>
    <t>天棚</t>
  </si>
  <si>
    <t>1.白色石膏板吊顶，含吊顶螺杆
2.具体做法详见图纸设计
3.其他说明：其它满足规范和设计图纸要求</t>
  </si>
  <si>
    <t>地面</t>
  </si>
  <si>
    <t>1.地板砖，含30厚1:3水泥砂浆粘结层
2.具体做法详见图纸设计
3.其他说明：其它满足规范和设计图纸要求</t>
  </si>
  <si>
    <t>墙面</t>
  </si>
  <si>
    <t>1.乳胶漆饰面，含20厚1:2.5水泥砂浆找平层
2.具体做法详见图纸设计
3.其他说明：其它满足规范和设计图纸要求</t>
  </si>
  <si>
    <t>20厚1:2.5水泥砂浆找平层取消</t>
  </si>
  <si>
    <t>C-3.01~C-3.02东门景墙一装饰及结构</t>
  </si>
  <si>
    <t>挖土方</t>
  </si>
  <si>
    <t>1.土壤类别：综合
2.挖土深度：详设计
3.开挖方式：人工、机械综合考虑   
4.多余土方运送场内指定位置
5.其它满足规范和设计图纸要求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</si>
  <si>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</si>
  <si>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</si>
  <si>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1.素土夯实，密实度≥0.93
2.其它满足规范和设计图纸要求</t>
  </si>
  <si>
    <t>1.150厚级配碎石垫层，密实度≥0.93
2.其它说明：其它满足规范和设计图纸要求</t>
  </si>
  <si>
    <t>1.混凝土强度等级:100厚C20混凝土
2.混凝土拌合料要求：符合规范要求
3.模板安拆费用计入综合单价，支模方式综合考虑
4.其它满足规范和设计图纸要求</t>
  </si>
  <si>
    <t>独立基础</t>
  </si>
  <si>
    <t>1.C25钢筋混凝土
2.混凝土拌合料要求：符合规范要求
3.模板安拆费用计入综合单价，支模方式综合考虑
4.其它满足规范和设计图纸要求</t>
  </si>
  <si>
    <t>砖基础</t>
  </si>
  <si>
    <t>1.砖品种、规格、强度等级：MU10页岩砖
2.基础类型：砖基础
3.砂浆强度等级：M7.5水泥砂浆
4.其它说明：其他满足规范和图纸设计要求</t>
  </si>
  <si>
    <t>砖墙砌体</t>
  </si>
  <si>
    <t>1.砖品种、规格、强度等级：MU10页岩砖
2.砂浆强度等级：M7.5水泥砂浆
3.其它说明：其他满足规范和图纸设计要求</t>
  </si>
  <si>
    <t>构造柱</t>
  </si>
  <si>
    <t>1.混凝土强度等级:C25混凝土
2.混凝土拌合料要求：符合规范要求
3.模板安拆费用计入综合单价，支模方式综合考虑
4.其它满足规范和设计图纸要求</t>
  </si>
  <si>
    <t>圈梁及压顶</t>
  </si>
  <si>
    <t>1.C25钢筋混凝土圈梁:240*240/240*180/240*240
2.混凝土拌合料要求：符合规范要求
3.模板安拆费用计入综合单价，支模方式综合考虑
4.其它满足规范和设计图纸要求</t>
  </si>
  <si>
    <t>现浇构件钢筋</t>
  </si>
  <si>
    <t>1.现浇构件带肋钢筋HPB300  直径≤10mm
2.含钢筋搭接
3.其它说明：其它满足规范和设计图纸要求</t>
  </si>
  <si>
    <t>1.现浇构件带肋钢筋HRB400  直径=12mm、14mm
2.含钢筋搭接
3.其它说明：其它满足规范和设计图纸要求</t>
  </si>
  <si>
    <t>景墙墙面装饰</t>
  </si>
  <si>
    <t>1.景墙侧面：喷涂外墙真石漆（仿芝麻白荔枝面）+20厚1:2.5水泥砂浆找平层
2.具体做法详见图纸设计
3.其它满足规范和设计图纸要求</t>
  </si>
  <si>
    <t>景墙墙顶钢板装饰</t>
  </si>
  <si>
    <t>1.景墙顶面：2厚镀锌钢板按型折弯，面饰深咖色金属氟碳漆喷砂面
2.具体做法详见图纸设计
3.其它满足规范和设计图纸要求</t>
  </si>
  <si>
    <t>景墙墙面干挂石材</t>
  </si>
  <si>
    <t>1.景墙正面：25厚芝麻白花岗岩荔枝面干挂，表面拉5*5槽@100
2.具体做法详见图纸设计
3.其他说明：其它满足规范和设计图纸要求</t>
  </si>
  <si>
    <t>墙面钢挂件</t>
  </si>
  <si>
    <t>1.墙面钢骨架：5厚50*50热镀锌角钢@1200+5厚50*50热镀锌角钢@600
2.具体做法详见图纸设计
3.其他说明：其它满足规范和设计图纸要求</t>
  </si>
  <si>
    <t>C-4.01~C-4.03东门景墙二装饰及结构</t>
  </si>
  <si>
    <t>条形基础</t>
  </si>
  <si>
    <t>钢筋砼墙体</t>
  </si>
  <si>
    <t>1.现浇构件带肋钢筋HRB400  直径=12mm
2.含钢筋搭接
3.其它说明：其它满足规范和设计图纸要求</t>
  </si>
  <si>
    <t>1.景墙侧面：喷涂真石漆（仿芝麻白荔枝面）+20厚1:2.5水泥砂浆找平层
2.其它满足规范和设计图纸要求</t>
  </si>
  <si>
    <t>1.景墙顶面：2厚镀锌钢板按型折弯，面饰深咖色金属氟碳漆喷砂面
2.其它满足规范和设计图纸要求</t>
  </si>
  <si>
    <t>B-6.01~6.04次入口围墙</t>
  </si>
  <si>
    <t>压顶</t>
  </si>
  <si>
    <t>1.C25钢筋混凝土圈梁:240*300
2.混凝土拌合料要求：符合规范要求
3.模板安拆费用计入综合单价，支模方式综合考虑
4.其它满足规范和设计图纸要求</t>
  </si>
  <si>
    <t>围墙墙面装饰</t>
  </si>
  <si>
    <t>1.景墙侧面：喷涂外墙米白色仿石漆，拉5*5槽@100，刮外墙腻子2-3遍，干后砂平。
2.10厚1:2水泥砂浆找平铁模压光，15厚1:3水泥砂浆砂浆打底扫光或划出纹道。
3.具体做法详见图纸设计
4.其它满足规范和设计图纸要求</t>
  </si>
  <si>
    <t>围墙墙顶石材装饰</t>
  </si>
  <si>
    <t>1.围墙顶面：30厚240*540芝麻灰烧面石材
2.具体做法详见图纸设计
3.其它满足规范和设计图纸要求</t>
  </si>
  <si>
    <t>1.围墙顶面：30厚100*300、100*600芝麻灰烧面石材，下端拉10深20宽槽
2.具体做法详见图纸设计
3.其他说明：其它满足规范和设计图纸要求</t>
  </si>
  <si>
    <t>踢脚线</t>
  </si>
  <si>
    <t>1.15厚100*600灰色仿石砖踢脚线+25厚1:2.5水泥砂浆粘结层
2.具体做法详见图纸设计
3.其他说明：其它满足规范和设计图纸要求</t>
  </si>
  <si>
    <t>围墙钢栏杆</t>
  </si>
  <si>
    <t>1.尺寸：1.8m高
2.材质：3厚60*30镀锌矩形管横管+2.5厚30*30镀锌矩形管立管+3厚60*60镀锌矩形管立管，面饰深咖色金属氟碳漆喷砂面，含预埋件。
3.具体做法详见图纸设计，含预埋件。
4.其他说明：其它满足规范和设计图纸要求</t>
  </si>
  <si>
    <t>元</t>
  </si>
  <si>
    <t>备注：1.综合单价包括且不限于人工、材料、机械、措施、检验检测、规费、管理费、利润、税金(增值税专用发票)、赶工措施、安全防护、现场文明施工措施、风险等全部费用。
2.本工程清单，无论是否存在缺项、漏项、工程量偏差，均视为乙方已综合考虑在固定合同总价内。</t>
  </si>
  <si>
    <t>栾川山水文苑S1地块东大门安装清单与计价表</t>
  </si>
  <si>
    <t>工程项目名称</t>
  </si>
  <si>
    <t>工程内容</t>
  </si>
  <si>
    <t>工程量
g</t>
  </si>
  <si>
    <t>管理费及利润
d=(a+b+c)*费率</t>
  </si>
  <si>
    <t>电气</t>
  </si>
  <si>
    <t>配电箱</t>
  </si>
  <si>
    <t xml:space="preserve">1、名称:配电箱AL-1
2、规格:非标
3、含预埋、接地、端子接线等
4、未详尽处满足图纸设计、相关规范要求                    </t>
  </si>
  <si>
    <t>台</t>
  </si>
  <si>
    <t>双管日光灯</t>
  </si>
  <si>
    <t xml:space="preserve">1、名称:双管日光灯
2、规格:2X28W Cos%%C&gt;0.9
3、吸顶安装
4、未详尽处满足图纸设计、相关规范要求                    </t>
  </si>
  <si>
    <t>佛山。雷士、三雄极光</t>
  </si>
  <si>
    <t>暗装单极开关</t>
  </si>
  <si>
    <t xml:space="preserve">1、名称:暗装单极开关
2、规格:(~220V 10A)
3、暗装 距地1.3m
4、未详尽处满足图纸设计、相关规范要求                    </t>
  </si>
  <si>
    <t>雷士、公牛、德力西</t>
  </si>
  <si>
    <t>三孔安全型插座</t>
  </si>
  <si>
    <t xml:space="preserve">1、名称:三孔安全型插座
2、规格:暗装,2.2m
3、暗装 距地2.3m(挂机) 
4、未详尽处满足图纸设计、相关规范要求                    </t>
  </si>
  <si>
    <t>雷士、公牛、德力</t>
  </si>
  <si>
    <t>暗装单相五孔插座(安全型)</t>
  </si>
  <si>
    <t xml:space="preserve">1、名称:暗装单相五孔插座(安全型)
2、规格:(~220V 10A)
3、暗装 距地0.30m 
4、未详尽处满足图纸设计、相关规范要求                    </t>
  </si>
  <si>
    <t>成品壁灯</t>
  </si>
  <si>
    <t xml:space="preserve">1、名称:成品壁灯
2、规格:详见立面图
3、未详尽处满足图纸设计、相关规范要求                    </t>
  </si>
  <si>
    <t>套</t>
  </si>
  <si>
    <t>配线</t>
  </si>
  <si>
    <t>1、名称：配线
2、规格：BV-2.5
3、敷设方式:穿管敷设
4、未详尽处满足图纸设计、相关规范要求</t>
  </si>
  <si>
    <t>郑三、金水、二缆</t>
  </si>
  <si>
    <t>1、名称：配线
2、规格：BV-4
3、敷设方式:穿管敷设
4、未详尽处满足图纸设计、相关规范要求</t>
  </si>
  <si>
    <t>给排水</t>
  </si>
  <si>
    <t>雨水管</t>
  </si>
  <si>
    <t>1、名称：雨水管
2、规格：UPVC De110
3、含管材管件
4、未详尽处满足图纸设计、相关规范要求</t>
  </si>
  <si>
    <t>联塑。伟星、金牛</t>
  </si>
  <si>
    <t>视频监控系统</t>
  </si>
  <si>
    <t>千兆交换机(汇聚)</t>
  </si>
  <si>
    <t xml:space="preserve">1、名称:千兆交换机(汇聚)
2、规格:24个千兆电口,2个千兆上行光口,带2千兆复用电口,管理型交换容量:256Gbps以上,包转发率:96Mpps以上
3、未详尽处满足图纸设计、相关规范要求                   </t>
  </si>
  <si>
    <t>锐捷</t>
  </si>
  <si>
    <t>百兆POE交换机</t>
  </si>
  <si>
    <t xml:space="preserve">1、名称:百兆POE交换机
2、规格:16个百兆电口,支持POE+,包转发率:5.3Mpps以上;
交换容量:7.2Gbps以上;2个千兆电口
3、未详尽处满足图纸设计、相关规范要求                   </t>
  </si>
  <si>
    <t>海康</t>
  </si>
  <si>
    <t>门卫室设备机柜</t>
  </si>
  <si>
    <t>1、名称:门卫室设备机柜
2、规格：12落地式,含插排
3、未详尽处满足图纸设计、相关规范要求</t>
  </si>
  <si>
    <t>星网</t>
  </si>
  <si>
    <t>红外半球网络摄像机</t>
  </si>
  <si>
    <t>1、名称:红外半球网络摄像机
2、规格：200万像素,支持H.265,支持POE供电
3、未详尽处满足图纸设计、相关规范要求</t>
  </si>
  <si>
    <t>红外枪型网络摄像机</t>
  </si>
  <si>
    <t>1、名称:红外枪型网络摄像机
2、规格：200万像素,支持H.265,支持POE供电,含支架
3、未详尽处满足图纸设计、相关规范要求</t>
  </si>
  <si>
    <t>NVR</t>
  </si>
  <si>
    <t>1、名称:NVR
2、规格：32路8盘位,支持H.265,支持报警接入
3、未详尽处满足图纸设计、相关规范要求</t>
  </si>
  <si>
    <t>硬盘</t>
  </si>
  <si>
    <t>1、名称:硬盘
2、规格：4T
3、未详尽处满足图纸设计、相关规范要求</t>
  </si>
  <si>
    <t>块</t>
  </si>
  <si>
    <t>ST</t>
  </si>
  <si>
    <t>电脑</t>
  </si>
  <si>
    <t>1、名称:电脑
2、规格：I7处理器/8G内存/1T硬盘/21.5英寸显示
3、未详尽处满足图纸设计、相关规范要求</t>
  </si>
  <si>
    <t>兼容机</t>
  </si>
  <si>
    <t>视频监控管理软件</t>
  </si>
  <si>
    <t>1、名称:视频监控管理软件
2、满足与物业平台对接的一切费用</t>
  </si>
  <si>
    <t>电缆</t>
  </si>
  <si>
    <t>1、名称：电缆
2、规格：YJY-3x4
3、敷设方式:穿管敷设
4、含电缆头制作安装
5、未详尽处满足图纸设计、相关规范要求</t>
  </si>
  <si>
    <t>网线</t>
  </si>
  <si>
    <t>1、名称：网线
2、规格：UTP6
3、敷设方式:穿管敷设
4、未详尽处满足图纸设计、相关规范要求</t>
  </si>
  <si>
    <t>1、名称：网线
2、规格：UTP5e
3、敷设方式:穿管敷设
4、未详尽处满足图纸设计、相关规范要求</t>
  </si>
  <si>
    <t>四</t>
  </si>
  <si>
    <t>楼宇对讲系统</t>
  </si>
  <si>
    <t>开门按钮</t>
  </si>
  <si>
    <t>1、名称:开门按钮
2、规格：86型
3、未详尽处满足图纸设计、相关规范要求</t>
  </si>
  <si>
    <t>中型</t>
  </si>
  <si>
    <t>单门磁力锁</t>
  </si>
  <si>
    <t>1、名称:单门磁力锁
2、规格：280kg
3、未详尽处满足图纸设计、相关规范要求</t>
  </si>
  <si>
    <t>中控</t>
  </si>
  <si>
    <t>对讲区口机</t>
  </si>
  <si>
    <t>1、名称:对讲区口机
2、规格：支持刷卡、密码、二维码、人脸识别开锁
3、未详尽处满足图纸设计、相关规范要求</t>
  </si>
  <si>
    <t>对讲主机电源</t>
  </si>
  <si>
    <t>1、名称:对讲主机电源
2、规格：DC12V/3A(与产品选型配套)对讲主机/区口机/门禁一体机一个电源带1个主机
3、未详尽处满足图纸设计、相关规范要求</t>
  </si>
  <si>
    <t>发卡器</t>
  </si>
  <si>
    <t>1、名称:发卡器
2、规格：IC卡发卡
3、未详尽处满足图纸设计、相关规范要求</t>
  </si>
  <si>
    <t>楼宇对讲管理软件</t>
  </si>
  <si>
    <t>1、名称:楼宇对讲管理软件
2、满足与物业平台对接的一切费用</t>
  </si>
  <si>
    <t>电线</t>
  </si>
  <si>
    <t>1、名称：电线
2、规格：RVV2*1.0
3、敷设方式:穿管敷设
4、未详尽处满足图纸设计、相关规范要求</t>
  </si>
  <si>
    <t>五</t>
  </si>
  <si>
    <t>停车场管理系统</t>
  </si>
  <si>
    <t>一体式车牌识别机</t>
  </si>
  <si>
    <t>1、名称:一体式车牌识别机
2、规格：车牌识别+道闸一体机;TCP/IP通讯;车牌识别控制器+无刷道闸控制器;栅栏杆,杆长≤4米; 含液晶显示屏;可独立实现进出通行控制功能。 
3、未详尽处满足图纸设计、相关规范要求</t>
  </si>
  <si>
    <t>车辆探测器</t>
  </si>
  <si>
    <t>1、名称:车辆探测器
2、规格：探测器可区分人与车,又可防砸车,还可防砸人; 
3、未详尽处满足图纸设计、相关规范要求</t>
  </si>
  <si>
    <t>手动控制按钮</t>
  </si>
  <si>
    <t>1、名称:手动控制按钮
2、规格：起/停/落三键
3、未详尽处满足图纸设计、相关规范要求</t>
  </si>
  <si>
    <t>无线遥控器</t>
  </si>
  <si>
    <t>1、名称:无线遥控器
2、规格：起杆、落杆,含接收器
3、未详尽处满足图纸设计、相关规范要求</t>
  </si>
  <si>
    <t>停车场管理软件</t>
  </si>
  <si>
    <t>1、名称:停车场管理软件
2、满足与物业平台对接的一切费用</t>
  </si>
  <si>
    <t>配管</t>
  </si>
  <si>
    <t>1、名称：配管
2、规格：PVC25
3、未详尽处满足图纸设计、相关规范要求</t>
  </si>
  <si>
    <t>1、名称：电缆
2、规格：YJY3*2.5
3、敷设方式:穿管敷设
4、含电缆头制作安装
5、未详尽处满足图纸设计、相关规范要求</t>
  </si>
  <si>
    <t>六</t>
  </si>
  <si>
    <t>景观照明</t>
  </si>
  <si>
    <t>射树灯</t>
  </si>
  <si>
    <t xml:space="preserve">1、名称:射树灯
2、规格:220V/20W LED/3000k IP67
3、未详尽处满足图纸设计、相关规范要求                    </t>
  </si>
  <si>
    <t>1、名称：配管
2、规格：PVC25
3、敷设方式:埋地敷设
4、未详尽处满足图纸设计、相关规范要求</t>
  </si>
  <si>
    <t>1、名称：电缆
2、规格：YJV-3*2.5
3、敷设方式:穿管敷设
4、未详尽处满足图纸设计、相关规范要求</t>
  </si>
  <si>
    <t>手孔井1</t>
  </si>
  <si>
    <t xml:space="preserve">1、名称:手孔井1
2、规格:400*400*500(净尺寸)
3、未详尽处满足图纸设计、相关规范要求                    </t>
  </si>
  <si>
    <t>座</t>
  </si>
  <si>
    <t>七</t>
  </si>
  <si>
    <t>雾森系统</t>
  </si>
  <si>
    <t>1、名称:土方的开挖
2、未详尽处满足图纸设计、相关规范要求</t>
  </si>
  <si>
    <t>回填土</t>
  </si>
  <si>
    <t>1、名称:土方的回填
2、未详尽处满足图纸设计、相关规范要求</t>
  </si>
  <si>
    <t>304不锈钢管</t>
  </si>
  <si>
    <t>1、名称：304不锈钢管（含管件）
2、规格：DN10
3、压力试验及吹、洗设计要求:满足规范及设计要求
6、未详尽处满足图纸设计、相关规范要求</t>
  </si>
  <si>
    <t>1、名称：304不锈钢管（含管件）
2、规格：DN20
3、压力试验及吹、洗设计要求:满足规范及设计要求
6、未详尽处满足图纸设计、相关规范要求</t>
  </si>
  <si>
    <t>2号304不锈钢喷嘴,喷淋角度80°</t>
  </si>
  <si>
    <t>1、名称：2号304不锈钢喷嘴,喷淋角度80°
2、未详尽处满足图纸设计、相关规范要求</t>
  </si>
  <si>
    <t>雾喷机组</t>
  </si>
  <si>
    <t>1、名称：雾喷机组
2、规格、型号：CHM-3/16L-2.2KW
3、未详尽处满足图纸设计、相关规范要求</t>
  </si>
  <si>
    <t>八</t>
  </si>
  <si>
    <t>景观给水</t>
  </si>
  <si>
    <t>给水管</t>
  </si>
  <si>
    <t>1、名称：PE给水管,S4系列
2、规格：De32
3、连接方式：热熔连接
4、压力等级:1.25Mpa
5、压力试验及吹、洗设计要求: 满足规范及设计要求
6、未详尽处满足图纸设计、相关规范要求</t>
  </si>
  <si>
    <t>九</t>
  </si>
  <si>
    <t>景观雨污水</t>
  </si>
  <si>
    <t>高密度聚乙烯HDPE双壁波纹管</t>
  </si>
  <si>
    <t>1.安装部位:室外
2.介质:污水
3.材质、规格高密度聚乙烯HDPE双壁波纹管（环刚度SN4）De400
4.连接形式:双向承插弹性密封橡胶圈连接
5.管道基础：做法详图CECS164:2004
6.未详尽处满足图纸设计、相关规范要求</t>
  </si>
  <si>
    <t>1.安装部位:室外
2.介质:景观排水
3.材质、规格：高密度聚乙烯HDPE双壁波纹管（环刚度SN4）De200
4.连接形式:双向承插弹性密封橡胶圈连接
5.管道基础：做法详图CECS164:2004
6.未详尽处满足图纸设计、相关规范要求</t>
  </si>
  <si>
    <t>PVC-U硬质白管</t>
  </si>
  <si>
    <t>1.安装部位:室外
2.介质:景观排水
3.材质、规格：PVC-U硬质白管De110
4.连接形式:双向承插弹性密封橡胶圈连接
5.管道基础：做法详图CECS164:2004
6.未详尽处满足图纸设计、相关规范要求</t>
  </si>
  <si>
    <t>1.安装部位:室外
2.介质:雨水
3.材质、规格高密度聚乙烯HDPE双壁波纹管（环刚度SN4）DN500
4.连接形式:双向承插弹性密封橡胶圈连接
5.管道基础：做法详图CECS164:2004
6.未详尽处满足图纸设计、相关规范要求</t>
  </si>
  <si>
    <t>1.安装部位:室外
2.介质:雨水
3.材质、规格高密度聚乙烯HDPE双壁波纹管（环刚度SN4）DN300
4.连接形式:双向承插弹性密封橡胶圈连接
5.管道基础：做法详图CECS164:2004
6.未详尽处满足图纸设计、相关规范要求</t>
  </si>
  <si>
    <t>塑料井</t>
  </si>
  <si>
    <t>1.名称：塑料检查井（含井圈及井盖）
2.规格：Φ700
3.未详尽处满足图纸设计、相关规范要求</t>
  </si>
  <si>
    <t>雨篦子</t>
  </si>
  <si>
    <t>1.名称：雨篦子
2.规格：做法详土建B-1.02(5/6)
3.未详尽处满足图纸设计、相关规范要求</t>
  </si>
  <si>
    <t>十</t>
  </si>
  <si>
    <t>临时工程暂定量</t>
  </si>
  <si>
    <t xml:space="preserve">五芯多股软电缆 5*6 </t>
  </si>
  <si>
    <t>1、名称：电缆
2、规格：五芯多股软电缆 5*6
3、含电缆头制作安装
4、未详尽处满足图纸设计、相关规范要求</t>
  </si>
  <si>
    <t>1、名称：配电箱
2、规格：总开关带带漏电保护功能  80A， 分开关均带漏电保护过载功能 2P25A 1个，2P32A 1个   3P32A 2个
3、未详尽处满足图纸设计、相关规范要求</t>
  </si>
  <si>
    <t>合计（元）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</si>
  <si>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</si>
  <si>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t>东大门区域经完成，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</si>
</sst>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\(0.00\)"/>
    <numFmt numFmtId="177" formatCode="0.00_ "/>
    <numFmt numFmtId="178" formatCode="0.000_ "/>
    <numFmt numFmtId="179" formatCode="0.00_);[Red]\(0.00\)"/>
  </numFmts>
  <fonts count="39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0"/>
      <name val="宋体"/>
      <charset val="134"/>
      <scheme val="minor"/>
    </font>
    <font>
      <sz val="10"/>
      <name val="Microsoft YaHei"/>
      <charset val="134"/>
    </font>
    <font>
      <sz val="10"/>
      <name val="Microsoft YaHei"/>
      <charset val="134"/>
    </font>
    <font>
      <sz val="8"/>
      <name val="宋体"/>
      <charset val="134"/>
    </font>
    <font>
      <sz val="9"/>
      <name val="Arial"/>
      <charset val="1"/>
    </font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b/>
      <sz val="11"/>
      <color theme="0"/>
      <name val="Microsoft YaHei"/>
      <charset val="134"/>
    </font>
    <font>
      <sz val="8"/>
      <name val="Microsoft YaHei"/>
      <charset val="134"/>
    </font>
    <font>
      <b/>
      <sz val="10"/>
      <color theme="1"/>
      <name val="Microsoft YaHei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2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/>
    <xf numFmtId="0" fontId="36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 applyProtection="1">
      <alignment vertical="center" wrapText="1"/>
      <protection locked="0"/>
    </xf>
    <xf numFmtId="177" fontId="7" fillId="0" borderId="9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 applyProtection="1">
      <alignment wrapText="1"/>
      <protection locked="0"/>
    </xf>
    <xf numFmtId="0" fontId="5" fillId="0" borderId="9" xfId="0" applyFont="1" applyFill="1" applyBorder="1" applyAlignment="1">
      <alignment horizontal="center"/>
    </xf>
    <xf numFmtId="177" fontId="4" fillId="0" borderId="9" xfId="0" applyNumberFormat="1" applyFont="1" applyFill="1" applyBorder="1" applyAlignment="1">
      <alignment horizont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5" fillId="0" borderId="9" xfId="9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0" fillId="0" borderId="9" xfId="0" applyFont="1" applyFill="1" applyBorder="1" applyAlignment="1"/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177" fontId="14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177" fontId="8" fillId="0" borderId="9" xfId="0" applyNumberFormat="1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177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176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177" fontId="16" fillId="2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0" fillId="0" borderId="9" xfId="0" applyFont="1" applyFill="1" applyBorder="1" applyAlignment="1">
      <alignment horizontal="center" vertical="center"/>
    </xf>
    <xf numFmtId="177" fontId="21" fillId="0" borderId="9" xfId="0" applyNumberFormat="1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179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77" fontId="24" fillId="0" borderId="0" xfId="1" applyNumberFormat="1" applyFont="1" applyAlignment="1">
      <alignment horizontal="center" vertical="center"/>
    </xf>
    <xf numFmtId="0" fontId="27" fillId="3" borderId="9" xfId="0" applyFont="1" applyFill="1" applyBorder="1" applyAlignment="1">
      <alignment horizontal="center" vertical="center" wrapText="1"/>
    </xf>
    <xf numFmtId="10" fontId="27" fillId="3" borderId="9" xfId="0" applyNumberFormat="1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2" fontId="28" fillId="4" borderId="9" xfId="0" applyNumberFormat="1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 wrapText="1"/>
    </xf>
    <xf numFmtId="2" fontId="28" fillId="4" borderId="9" xfId="0" applyNumberFormat="1" applyFont="1" applyFill="1" applyBorder="1" applyAlignment="1">
      <alignment horizontal="center" vertical="center" wrapText="1"/>
    </xf>
    <xf numFmtId="177" fontId="28" fillId="4" borderId="9" xfId="0" applyNumberFormat="1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177" fontId="31" fillId="5" borderId="9" xfId="0" applyNumberFormat="1" applyFont="1" applyFill="1" applyBorder="1" applyAlignment="1">
      <alignment horizontal="center" vertical="center"/>
    </xf>
    <xf numFmtId="0" fontId="30" fillId="6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 wrapText="1"/>
    </xf>
    <xf numFmtId="10" fontId="31" fillId="6" borderId="9" xfId="1" applyNumberFormat="1" applyFont="1" applyFill="1" applyBorder="1" applyAlignment="1">
      <alignment horizontal="center" vertical="center"/>
    </xf>
    <xf numFmtId="177" fontId="31" fillId="6" borderId="9" xfId="0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0" fontId="31" fillId="0" borderId="9" xfId="1" applyNumberFormat="1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 wrapText="1"/>
    </xf>
    <xf numFmtId="0" fontId="34" fillId="0" borderId="0" xfId="0" applyFont="1" applyFill="1" applyAlignment="1">
      <alignment vertical="center"/>
    </xf>
    <xf numFmtId="10" fontId="34" fillId="0" borderId="0" xfId="0" applyNumberFormat="1" applyFont="1" applyFill="1" applyAlignment="1">
      <alignment vertical="center"/>
    </xf>
    <xf numFmtId="177" fontId="27" fillId="3" borderId="9" xfId="1" applyNumberFormat="1" applyFont="1" applyFill="1" applyBorder="1" applyAlignment="1">
      <alignment horizontal="center" vertical="center" wrapText="1"/>
    </xf>
    <xf numFmtId="9" fontId="28" fillId="4" borderId="9" xfId="0" applyNumberFormat="1" applyFont="1" applyFill="1" applyBorder="1" applyAlignment="1">
      <alignment horizontal="center" vertical="center" wrapText="1"/>
    </xf>
    <xf numFmtId="177" fontId="28" fillId="4" borderId="9" xfId="1" applyNumberFormat="1" applyFont="1" applyFill="1" applyBorder="1" applyAlignment="1">
      <alignment horizontal="center" vertical="center" wrapText="1"/>
    </xf>
    <xf numFmtId="10" fontId="28" fillId="4" borderId="9" xfId="0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 wrapText="1"/>
    </xf>
    <xf numFmtId="9" fontId="33" fillId="5" borderId="9" xfId="0" applyNumberFormat="1" applyFont="1" applyFill="1" applyBorder="1" applyAlignment="1">
      <alignment horizontal="center" vertical="center" wrapText="1"/>
    </xf>
    <xf numFmtId="10" fontId="31" fillId="5" borderId="9" xfId="0" applyNumberFormat="1" applyFont="1" applyFill="1" applyBorder="1" applyAlignment="1">
      <alignment horizontal="center" vertical="center"/>
    </xf>
    <xf numFmtId="9" fontId="33" fillId="6" borderId="9" xfId="0" applyNumberFormat="1" applyFont="1" applyFill="1" applyBorder="1" applyAlignment="1">
      <alignment horizontal="center" vertical="center" wrapText="1"/>
    </xf>
    <xf numFmtId="10" fontId="31" fillId="6" borderId="9" xfId="0" applyNumberFormat="1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center" vertical="center"/>
    </xf>
    <xf numFmtId="177" fontId="31" fillId="0" borderId="9" xfId="1" applyNumberFormat="1" applyFont="1" applyBorder="1" applyAlignment="1">
      <alignment horizontal="center" vertical="center"/>
    </xf>
    <xf numFmtId="10" fontId="31" fillId="0" borderId="9" xfId="0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177" fontId="34" fillId="0" borderId="0" xfId="1" applyNumberFormat="1" applyFont="1" applyFill="1" applyAlignment="1">
      <alignment vertical="center"/>
    </xf>
    <xf numFmtId="179" fontId="24" fillId="0" borderId="0" xfId="0" applyNumberFormat="1" applyFont="1" applyFill="1" applyAlignment="1">
      <alignment horizontal="center" vertical="center"/>
    </xf>
    <xf numFmtId="0" fontId="11" fillId="0" borderId="9" xfId="0" applyFont="1" applyFill="1" applyBorder="1" applyProtection="1">
      <protection locked="0"/>
    </xf>
    <xf numFmtId="0" fontId="33" fillId="0" borderId="0" xfId="0" applyFont="1" applyFill="1" applyAlignment="1">
      <alignment horizontal="left" vertical="center"/>
    </xf>
    <xf numFmtId="10" fontId="33" fillId="0" borderId="0" xfId="0" applyNumberFormat="1" applyFont="1" applyFill="1" applyAlignment="1">
      <alignment horizontal="left" vertical="center"/>
    </xf>
    <xf numFmtId="177" fontId="33" fillId="0" borderId="0" xfId="1" applyNumberFormat="1" applyFont="1" applyAlignment="1">
      <alignment horizontal="left" vertical="center"/>
    </xf>
    <xf numFmtId="0" fontId="34" fillId="0" borderId="0" xfId="0" applyFont="1" applyFill="1" applyBorder="1" applyAlignment="1">
      <alignment horizontal="right" vertical="center" wrapText="1"/>
    </xf>
    <xf numFmtId="0" fontId="34" fillId="0" borderId="0" xfId="0" applyFont="1" applyFill="1" applyAlignment="1">
      <alignment horizontal="center" vertical="center"/>
    </xf>
    <xf numFmtId="177" fontId="34" fillId="0" borderId="0" xfId="1" applyNumberFormat="1" applyFont="1" applyFill="1" applyAlignment="1">
      <alignment horizontal="center" vertical="center"/>
    </xf>
    <xf numFmtId="10" fontId="34" fillId="0" borderId="0" xfId="0" applyNumberFormat="1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0" fontId="26" fillId="0" borderId="0" xfId="0" applyNumberFormat="1" applyFont="1" applyFill="1" applyAlignment="1">
      <alignment horizontal="center" vertical="center"/>
    </xf>
    <xf numFmtId="177" fontId="26" fillId="0" borderId="0" xfId="1" applyNumberFormat="1" applyFont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177" fontId="27" fillId="3" borderId="9" xfId="1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177" fontId="14" fillId="0" borderId="9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177" fontId="3" fillId="0" borderId="8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</cellXfs>
  <cellStyles count="10">
    <cellStyle name="3232" xfId="4"/>
    <cellStyle name="Normal" xfId="5"/>
    <cellStyle name="百分比" xfId="1" builtinId="5"/>
    <cellStyle name="常规" xfId="0" builtinId="0"/>
    <cellStyle name="常规 2" xfId="6"/>
    <cellStyle name="常规 3" xfId="7"/>
    <cellStyle name="常规 3 2" xfId="3"/>
    <cellStyle name="常规 5" xfId="8"/>
    <cellStyle name="常规 53" xfId="2"/>
    <cellStyle name="常规 7" xfId="9"/>
  </cellStyles>
  <dxfs count="0"/>
  <tableStyles count="0" defaultTableStyle="Table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O5" sqref="O5"/>
    </sheetView>
  </sheetViews>
  <sheetFormatPr defaultColWidth="10.28515625" defaultRowHeight="13.5"/>
  <cols>
    <col min="1" max="1" width="4.42578125" style="74" customWidth="1"/>
    <col min="2" max="2" width="15.28515625" style="74" customWidth="1"/>
    <col min="3" max="3" width="9" style="74" customWidth="1"/>
    <col min="4" max="5" width="8.7109375" style="74" customWidth="1"/>
    <col min="6" max="6" width="10.28515625" style="75" customWidth="1"/>
    <col min="7" max="7" width="9" style="74" customWidth="1"/>
    <col min="8" max="8" width="9.85546875" style="74" customWidth="1"/>
    <col min="9" max="9" width="8" style="74" customWidth="1"/>
    <col min="10" max="10" width="9.85546875" style="74" customWidth="1"/>
    <col min="11" max="11" width="8.5703125" style="76" customWidth="1"/>
    <col min="12" max="12" width="6.85546875" style="75" customWidth="1"/>
    <col min="13" max="13" width="9.42578125" style="74" customWidth="1"/>
    <col min="14" max="14" width="8.42578125" style="74" customWidth="1"/>
    <col min="15" max="15" width="16.42578125" style="74" customWidth="1"/>
    <col min="16" max="16384" width="10.28515625" style="74"/>
  </cols>
  <sheetData>
    <row r="1" spans="1:17" ht="27" customHeight="1">
      <c r="A1" s="121" t="s">
        <v>0</v>
      </c>
      <c r="B1" s="122"/>
      <c r="C1" s="122"/>
      <c r="D1" s="122"/>
      <c r="E1" s="122"/>
      <c r="F1" s="123"/>
      <c r="G1" s="122"/>
      <c r="H1" s="122"/>
      <c r="I1" s="122"/>
      <c r="J1" s="122"/>
      <c r="K1" s="124"/>
      <c r="L1" s="123"/>
      <c r="M1" s="122"/>
      <c r="N1" s="122"/>
      <c r="O1" s="122"/>
    </row>
    <row r="2" spans="1:17" ht="29.1" customHeight="1">
      <c r="A2" s="126" t="s">
        <v>1</v>
      </c>
      <c r="B2" s="126" t="s">
        <v>2</v>
      </c>
      <c r="C2" s="126" t="s">
        <v>3</v>
      </c>
      <c r="D2" s="126" t="s">
        <v>4</v>
      </c>
      <c r="E2" s="126" t="s">
        <v>5</v>
      </c>
      <c r="F2" s="125" t="s">
        <v>6</v>
      </c>
      <c r="G2" s="126"/>
      <c r="H2" s="126" t="s">
        <v>7</v>
      </c>
      <c r="I2" s="126"/>
      <c r="J2" s="126"/>
      <c r="K2" s="127" t="s">
        <v>8</v>
      </c>
      <c r="L2" s="125"/>
      <c r="M2" s="126" t="s">
        <v>9</v>
      </c>
      <c r="N2" s="126" t="s">
        <v>10</v>
      </c>
      <c r="O2" s="126" t="s">
        <v>11</v>
      </c>
    </row>
    <row r="3" spans="1:17" ht="42" customHeight="1">
      <c r="A3" s="126"/>
      <c r="B3" s="126"/>
      <c r="C3" s="126"/>
      <c r="D3" s="126"/>
      <c r="E3" s="126"/>
      <c r="F3" s="78" t="s">
        <v>12</v>
      </c>
      <c r="G3" s="77" t="s">
        <v>13</v>
      </c>
      <c r="H3" s="77" t="s">
        <v>14</v>
      </c>
      <c r="I3" s="77" t="s">
        <v>15</v>
      </c>
      <c r="J3" s="77" t="s">
        <v>16</v>
      </c>
      <c r="K3" s="97" t="s">
        <v>17</v>
      </c>
      <c r="L3" s="78" t="s">
        <v>18</v>
      </c>
      <c r="M3" s="126"/>
      <c r="N3" s="126"/>
      <c r="O3" s="126"/>
    </row>
    <row r="4" spans="1:17" ht="48.95" customHeight="1">
      <c r="A4" s="79"/>
      <c r="B4" s="79"/>
      <c r="C4" s="80" t="s">
        <v>19</v>
      </c>
      <c r="D4" s="81" t="s">
        <v>20</v>
      </c>
      <c r="E4" s="81" t="s">
        <v>20</v>
      </c>
      <c r="F4" s="82" t="s">
        <v>21</v>
      </c>
      <c r="G4" s="83" t="s">
        <v>22</v>
      </c>
      <c r="H4" s="82" t="s">
        <v>23</v>
      </c>
      <c r="I4" s="98" t="s">
        <v>24</v>
      </c>
      <c r="J4" s="83" t="s">
        <v>25</v>
      </c>
      <c r="K4" s="99" t="s">
        <v>26</v>
      </c>
      <c r="L4" s="100" t="s">
        <v>27</v>
      </c>
      <c r="M4" s="83" t="s">
        <v>28</v>
      </c>
      <c r="N4" s="83" t="s">
        <v>29</v>
      </c>
      <c r="O4" s="101" t="s">
        <v>30</v>
      </c>
    </row>
    <row r="5" spans="1:17" ht="63" customHeight="1">
      <c r="A5" s="84">
        <v>1</v>
      </c>
      <c r="B5" s="85" t="s">
        <v>31</v>
      </c>
      <c r="C5" s="85">
        <v>1060000</v>
      </c>
      <c r="D5" s="85"/>
      <c r="E5" s="84"/>
      <c r="F5" s="86">
        <v>197000</v>
      </c>
      <c r="G5" s="86"/>
      <c r="H5" s="86">
        <f>汇总表!F3</f>
        <v>498440.88735999999</v>
      </c>
      <c r="I5" s="102">
        <v>0.8</v>
      </c>
      <c r="J5" s="86">
        <f>H5*I5</f>
        <v>398752.70988800004</v>
      </c>
      <c r="K5" s="86"/>
      <c r="L5" s="103"/>
      <c r="M5" s="86"/>
      <c r="N5" s="86"/>
      <c r="O5" s="166" t="s">
        <v>348</v>
      </c>
      <c r="Q5" s="111"/>
    </row>
    <row r="6" spans="1:17" ht="24.95" customHeight="1">
      <c r="A6" s="87">
        <v>2</v>
      </c>
      <c r="B6" s="88" t="s">
        <v>32</v>
      </c>
      <c r="C6" s="88"/>
      <c r="D6" s="88"/>
      <c r="E6" s="87"/>
      <c r="F6" s="89"/>
      <c r="G6" s="90"/>
      <c r="H6" s="90"/>
      <c r="I6" s="104"/>
      <c r="J6" s="90">
        <f>J5</f>
        <v>398752.70988800004</v>
      </c>
      <c r="K6" s="90"/>
      <c r="L6" s="105"/>
      <c r="M6" s="90" t="s">
        <v>33</v>
      </c>
      <c r="N6" s="90" t="s">
        <v>34</v>
      </c>
      <c r="O6" s="106"/>
    </row>
    <row r="7" spans="1:17" ht="24.95" customHeight="1">
      <c r="A7" s="91"/>
      <c r="B7" s="128" t="s">
        <v>35</v>
      </c>
      <c r="C7" s="128"/>
      <c r="D7" s="128"/>
      <c r="E7" s="128"/>
      <c r="F7" s="92"/>
      <c r="G7" s="93"/>
      <c r="H7" s="93"/>
      <c r="I7" s="93"/>
      <c r="J7" s="93">
        <v>398000</v>
      </c>
      <c r="K7" s="107"/>
      <c r="L7" s="108"/>
      <c r="M7" s="93"/>
      <c r="N7" s="93"/>
      <c r="O7" s="109" t="s">
        <v>36</v>
      </c>
    </row>
    <row r="8" spans="1:17" ht="24.95" customHeight="1">
      <c r="A8" s="113" t="s">
        <v>37</v>
      </c>
      <c r="B8" s="113"/>
      <c r="C8" s="113"/>
      <c r="D8" s="113"/>
      <c r="E8" s="113"/>
      <c r="F8" s="114"/>
      <c r="G8" s="113"/>
      <c r="H8" s="113"/>
      <c r="I8" s="113"/>
      <c r="J8" s="113"/>
      <c r="K8" s="115"/>
      <c r="L8" s="114"/>
      <c r="M8" s="113"/>
      <c r="N8" s="113"/>
      <c r="O8" s="113"/>
    </row>
    <row r="9" spans="1:17" ht="24.95" customHeight="1">
      <c r="A9" s="113" t="s">
        <v>38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7" ht="26.25" customHeight="1">
      <c r="A10" s="94"/>
      <c r="B10" s="95"/>
      <c r="C10" s="95"/>
      <c r="D10" s="95"/>
      <c r="E10" s="95"/>
      <c r="F10" s="96"/>
      <c r="G10" s="116" t="s">
        <v>39</v>
      </c>
      <c r="H10" s="116"/>
      <c r="I10" s="116"/>
      <c r="J10" s="117"/>
      <c r="K10" s="118"/>
      <c r="L10" s="119" t="s">
        <v>40</v>
      </c>
      <c r="M10" s="120"/>
      <c r="N10" s="95"/>
      <c r="O10" s="95"/>
    </row>
    <row r="11" spans="1:17" ht="28.5" customHeight="1">
      <c r="A11" s="94"/>
      <c r="B11" s="95"/>
      <c r="C11" s="95"/>
      <c r="D11" s="95"/>
      <c r="E11" s="95"/>
      <c r="F11" s="96"/>
      <c r="J11" s="95"/>
      <c r="K11" s="110"/>
      <c r="L11" s="96"/>
      <c r="M11" s="95"/>
      <c r="N11" s="95"/>
      <c r="O11" s="95"/>
    </row>
  </sheetData>
  <mergeCells count="18">
    <mergeCell ref="A1:O1"/>
    <mergeCell ref="F2:G2"/>
    <mergeCell ref="H2:J2"/>
    <mergeCell ref="K2:L2"/>
    <mergeCell ref="B7:E7"/>
    <mergeCell ref="A2:A3"/>
    <mergeCell ref="B2:B3"/>
    <mergeCell ref="C2:C3"/>
    <mergeCell ref="D2:D3"/>
    <mergeCell ref="E2:E3"/>
    <mergeCell ref="M2:M3"/>
    <mergeCell ref="N2:N3"/>
    <mergeCell ref="O2:O3"/>
    <mergeCell ref="A8:O8"/>
    <mergeCell ref="A9:O9"/>
    <mergeCell ref="G10:I10"/>
    <mergeCell ref="J10:K10"/>
    <mergeCell ref="L10:M10"/>
  </mergeCells>
  <phoneticPr fontId="37" type="noConversion"/>
  <pageMargins left="0.35763888888888901" right="0.35763888888888901" top="1" bottom="0.80277777777777803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7" sqref="F7"/>
    </sheetView>
  </sheetViews>
  <sheetFormatPr defaultColWidth="8.85546875" defaultRowHeight="12.75"/>
  <cols>
    <col min="2" max="2" width="20.7109375" customWidth="1"/>
    <col min="3" max="3" width="8.140625" style="60" customWidth="1"/>
    <col min="4" max="4" width="8.42578125" customWidth="1"/>
    <col min="5" max="5" width="16" customWidth="1"/>
    <col min="6" max="6" width="21" customWidth="1"/>
    <col min="7" max="7" width="24.85546875" customWidth="1"/>
  </cols>
  <sheetData>
    <row r="1" spans="1:7" s="40" customFormat="1" ht="81" customHeight="1">
      <c r="A1" s="129" t="s">
        <v>41</v>
      </c>
      <c r="B1" s="129"/>
      <c r="C1" s="129"/>
      <c r="D1" s="129"/>
      <c r="E1" s="129"/>
      <c r="F1" s="129"/>
      <c r="G1" s="129"/>
    </row>
    <row r="2" spans="1:7" s="40" customFormat="1" ht="57" customHeight="1">
      <c r="A2" s="61" t="s">
        <v>42</v>
      </c>
      <c r="B2" s="61" t="s">
        <v>43</v>
      </c>
      <c r="C2" s="61" t="s">
        <v>44</v>
      </c>
      <c r="D2" s="61" t="s">
        <v>45</v>
      </c>
      <c r="E2" s="62" t="s">
        <v>46</v>
      </c>
      <c r="F2" s="62" t="s">
        <v>32</v>
      </c>
      <c r="G2" s="63" t="s">
        <v>47</v>
      </c>
    </row>
    <row r="3" spans="1:7" s="40" customFormat="1" ht="49.5">
      <c r="A3" s="61" t="s">
        <v>48</v>
      </c>
      <c r="B3" s="64" t="s">
        <v>49</v>
      </c>
      <c r="C3" s="61"/>
      <c r="D3" s="61"/>
      <c r="E3" s="62"/>
      <c r="F3" s="62">
        <f>F4+F5</f>
        <v>498440.88735999999</v>
      </c>
      <c r="G3" s="65" t="s">
        <v>50</v>
      </c>
    </row>
    <row r="4" spans="1:7" s="40" customFormat="1" ht="54" customHeight="1">
      <c r="A4" s="66"/>
      <c r="B4" s="67" t="s">
        <v>51</v>
      </c>
      <c r="C4" s="66" t="s">
        <v>52</v>
      </c>
      <c r="D4" s="68">
        <v>1</v>
      </c>
      <c r="E4" s="69">
        <f>东大门区域硬质铺装!L96</f>
        <v>382474.81752000004</v>
      </c>
      <c r="F4" s="70">
        <f>D4*E4</f>
        <v>382474.81752000004</v>
      </c>
      <c r="G4" s="71"/>
    </row>
    <row r="5" spans="1:7" s="40" customFormat="1" ht="54" customHeight="1">
      <c r="A5" s="66"/>
      <c r="B5" s="72" t="s">
        <v>53</v>
      </c>
      <c r="C5" s="66" t="s">
        <v>52</v>
      </c>
      <c r="D5" s="68">
        <v>1</v>
      </c>
      <c r="E5" s="69">
        <f>东大门安装部分!L77</f>
        <v>115966.06983999997</v>
      </c>
      <c r="F5" s="70">
        <f>D5*E5</f>
        <v>115966.06983999997</v>
      </c>
      <c r="G5" s="71"/>
    </row>
    <row r="6" spans="1:7" s="40" customFormat="1" ht="54" customHeight="1">
      <c r="A6" s="66" t="s">
        <v>54</v>
      </c>
      <c r="B6" s="67" t="s">
        <v>55</v>
      </c>
      <c r="C6" s="66"/>
      <c r="D6" s="68">
        <v>0.8</v>
      </c>
      <c r="E6" s="69"/>
      <c r="F6" s="70">
        <f>F3*D6</f>
        <v>398752.70988800004</v>
      </c>
      <c r="G6" s="71" t="s">
        <v>56</v>
      </c>
    </row>
    <row r="7" spans="1:7" s="40" customFormat="1" ht="54" customHeight="1">
      <c r="A7" s="66" t="s">
        <v>57</v>
      </c>
      <c r="B7" s="67" t="s">
        <v>58</v>
      </c>
      <c r="C7" s="66"/>
      <c r="D7" s="68"/>
      <c r="E7" s="69"/>
      <c r="F7" s="69">
        <v>398000</v>
      </c>
      <c r="G7" s="73"/>
    </row>
  </sheetData>
  <mergeCells count="1">
    <mergeCell ref="A1:G1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97"/>
  <sheetViews>
    <sheetView workbookViewId="0">
      <pane ySplit="4" topLeftCell="A48" activePane="bottomLeft" state="frozen"/>
      <selection pane="bottomLeft" activeCell="E23" sqref="E23"/>
    </sheetView>
  </sheetViews>
  <sheetFormatPr defaultColWidth="9.140625" defaultRowHeight="14.25"/>
  <cols>
    <col min="1" max="1" width="5.85546875" style="38" customWidth="1"/>
    <col min="2" max="2" width="10.7109375" style="39" customWidth="1"/>
    <col min="3" max="3" width="41.5703125" style="39" customWidth="1"/>
    <col min="4" max="4" width="6.7109375" style="38" customWidth="1"/>
    <col min="5" max="5" width="9" style="39" customWidth="1"/>
    <col min="6" max="6" width="8.7109375" style="40" customWidth="1"/>
    <col min="7" max="7" width="7.85546875" style="40" customWidth="1"/>
    <col min="8" max="8" width="7.42578125" style="40" customWidth="1"/>
    <col min="9" max="10" width="8" style="40" customWidth="1"/>
    <col min="11" max="11" width="9.7109375" style="41" customWidth="1"/>
    <col min="12" max="12" width="12" style="40" customWidth="1"/>
    <col min="13" max="13" width="6.140625" style="42" customWidth="1"/>
    <col min="14" max="14" width="8.85546875" style="42" customWidth="1"/>
    <col min="15" max="16" width="9.140625" style="43"/>
    <col min="17" max="17" width="9.5703125" style="43"/>
    <col min="18" max="16384" width="9.140625" style="43"/>
  </cols>
  <sheetData>
    <row r="1" spans="1:14" ht="28.5" customHeight="1">
      <c r="A1" s="130" t="s">
        <v>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37" customFormat="1" ht="22.5" customHeight="1">
      <c r="A2" s="137" t="s">
        <v>1</v>
      </c>
      <c r="B2" s="137" t="s">
        <v>43</v>
      </c>
      <c r="C2" s="137" t="s">
        <v>60</v>
      </c>
      <c r="D2" s="137" t="s">
        <v>61</v>
      </c>
      <c r="E2" s="137" t="s">
        <v>45</v>
      </c>
      <c r="F2" s="131" t="s">
        <v>62</v>
      </c>
      <c r="G2" s="131"/>
      <c r="H2" s="131"/>
      <c r="I2" s="131"/>
      <c r="J2" s="131"/>
      <c r="K2" s="140" t="s">
        <v>63</v>
      </c>
      <c r="L2" s="140" t="s">
        <v>64</v>
      </c>
      <c r="M2" s="143" t="s">
        <v>47</v>
      </c>
      <c r="N2" s="143" t="s">
        <v>65</v>
      </c>
    </row>
    <row r="3" spans="1:14" s="37" customFormat="1" ht="69" customHeight="1">
      <c r="A3" s="138"/>
      <c r="B3" s="138"/>
      <c r="C3" s="138"/>
      <c r="D3" s="138"/>
      <c r="E3" s="138"/>
      <c r="F3" s="140" t="s">
        <v>66</v>
      </c>
      <c r="G3" s="140" t="s">
        <v>67</v>
      </c>
      <c r="H3" s="140" t="s">
        <v>68</v>
      </c>
      <c r="I3" s="44" t="s">
        <v>69</v>
      </c>
      <c r="J3" s="44" t="s">
        <v>70</v>
      </c>
      <c r="K3" s="142"/>
      <c r="L3" s="142"/>
      <c r="M3" s="144"/>
      <c r="N3" s="144"/>
    </row>
    <row r="4" spans="1:14" s="37" customFormat="1" ht="22.5" customHeight="1">
      <c r="A4" s="139"/>
      <c r="B4" s="139"/>
      <c r="C4" s="139"/>
      <c r="D4" s="139"/>
      <c r="E4" s="139"/>
      <c r="F4" s="141"/>
      <c r="G4" s="141"/>
      <c r="H4" s="141"/>
      <c r="I4" s="56"/>
      <c r="J4" s="44"/>
      <c r="K4" s="141"/>
      <c r="L4" s="141"/>
      <c r="M4" s="145"/>
      <c r="N4" s="145"/>
    </row>
    <row r="5" spans="1:14" ht="39" customHeight="1">
      <c r="A5" s="45" t="s">
        <v>48</v>
      </c>
      <c r="B5" s="46" t="s">
        <v>71</v>
      </c>
      <c r="C5" s="47"/>
      <c r="D5" s="45"/>
      <c r="E5" s="45"/>
      <c r="F5" s="24"/>
      <c r="G5" s="23"/>
      <c r="H5" s="24"/>
      <c r="I5" s="23"/>
      <c r="J5" s="33"/>
      <c r="K5" s="23"/>
      <c r="L5" s="23"/>
      <c r="M5" s="52"/>
      <c r="N5" s="52"/>
    </row>
    <row r="6" spans="1:14" ht="35.1" customHeight="1">
      <c r="A6" s="48">
        <v>1</v>
      </c>
      <c r="B6" s="46" t="s">
        <v>72</v>
      </c>
      <c r="C6" s="47"/>
      <c r="D6" s="45"/>
      <c r="E6" s="49"/>
      <c r="F6" s="24"/>
      <c r="G6" s="23"/>
      <c r="H6" s="24"/>
      <c r="I6" s="23"/>
      <c r="J6" s="33"/>
      <c r="K6" s="23"/>
      <c r="L6" s="23"/>
      <c r="M6" s="52"/>
      <c r="N6" s="52"/>
    </row>
    <row r="7" spans="1:14" ht="55.5" customHeight="1">
      <c r="A7" s="45"/>
      <c r="B7" s="47" t="s">
        <v>73</v>
      </c>
      <c r="C7" s="50" t="s">
        <v>74</v>
      </c>
      <c r="D7" s="45" t="s">
        <v>75</v>
      </c>
      <c r="E7" s="49"/>
      <c r="F7" s="23">
        <v>2</v>
      </c>
      <c r="G7" s="24">
        <v>0</v>
      </c>
      <c r="H7" s="23">
        <v>2</v>
      </c>
      <c r="I7" s="33">
        <f>(F7+G7+H7)*0.2</f>
        <v>0.8</v>
      </c>
      <c r="J7" s="23">
        <f>(F7+G7+H7+I7)*0.09</f>
        <v>0.432</v>
      </c>
      <c r="K7" s="23">
        <f>SUM(F7:J7)</f>
        <v>5.2320000000000002</v>
      </c>
      <c r="L7" s="23">
        <f>E7*K7</f>
        <v>0</v>
      </c>
      <c r="M7" s="52"/>
      <c r="N7" s="52"/>
    </row>
    <row r="8" spans="1:14" ht="39" customHeight="1">
      <c r="A8" s="45"/>
      <c r="B8" s="47" t="s">
        <v>76</v>
      </c>
      <c r="C8" s="50" t="s">
        <v>77</v>
      </c>
      <c r="D8" s="45" t="s">
        <v>78</v>
      </c>
      <c r="E8" s="49"/>
      <c r="F8" s="23">
        <v>18</v>
      </c>
      <c r="G8" s="24">
        <v>60</v>
      </c>
      <c r="H8" s="23">
        <v>12</v>
      </c>
      <c r="I8" s="33">
        <f t="shared" ref="I8:I39" si="0">(F8+G8+H8)*0.2</f>
        <v>18</v>
      </c>
      <c r="J8" s="23">
        <f t="shared" ref="J8:J39" si="1">(F8+G8+H8+I8)*0.09</f>
        <v>9.7199999999999989</v>
      </c>
      <c r="K8" s="23">
        <f t="shared" ref="K8:K39" si="2">SUM(F8:J8)</f>
        <v>117.72</v>
      </c>
      <c r="L8" s="23">
        <f t="shared" ref="L8:L71" si="3">E8*K8</f>
        <v>0</v>
      </c>
      <c r="M8" s="52"/>
      <c r="N8" s="52"/>
    </row>
    <row r="9" spans="1:14" ht="72" customHeight="1">
      <c r="A9" s="45"/>
      <c r="B9" s="47" t="s">
        <v>79</v>
      </c>
      <c r="C9" s="50" t="s">
        <v>80</v>
      </c>
      <c r="D9" s="45" t="s">
        <v>78</v>
      </c>
      <c r="E9" s="49"/>
      <c r="F9" s="23">
        <v>170</v>
      </c>
      <c r="G9" s="24">
        <v>400</v>
      </c>
      <c r="H9" s="23">
        <v>15</v>
      </c>
      <c r="I9" s="33">
        <f t="shared" si="0"/>
        <v>117</v>
      </c>
      <c r="J9" s="23">
        <f t="shared" si="1"/>
        <v>63.18</v>
      </c>
      <c r="K9" s="23">
        <f t="shared" si="2"/>
        <v>765.18</v>
      </c>
      <c r="L9" s="23">
        <f t="shared" si="3"/>
        <v>0</v>
      </c>
      <c r="M9" s="52"/>
      <c r="N9" s="52"/>
    </row>
    <row r="10" spans="1:14" ht="55.5" customHeight="1">
      <c r="A10" s="45"/>
      <c r="B10" s="47" t="s">
        <v>81</v>
      </c>
      <c r="C10" s="47" t="s">
        <v>82</v>
      </c>
      <c r="D10" s="45" t="s">
        <v>75</v>
      </c>
      <c r="E10" s="43">
        <v>119.67</v>
      </c>
      <c r="F10" s="24">
        <v>25</v>
      </c>
      <c r="G10" s="23">
        <v>80</v>
      </c>
      <c r="H10" s="24">
        <v>15</v>
      </c>
      <c r="I10" s="33">
        <f t="shared" si="0"/>
        <v>24</v>
      </c>
      <c r="J10" s="23">
        <f t="shared" si="1"/>
        <v>12.959999999999999</v>
      </c>
      <c r="K10" s="23">
        <f t="shared" si="2"/>
        <v>156.96</v>
      </c>
      <c r="L10" s="23">
        <f t="shared" si="3"/>
        <v>18783.403200000001</v>
      </c>
      <c r="M10" s="52"/>
      <c r="N10" s="52"/>
    </row>
    <row r="11" spans="1:14" ht="55.5" customHeight="1">
      <c r="A11" s="45"/>
      <c r="B11" s="47" t="s">
        <v>83</v>
      </c>
      <c r="C11" s="47" t="s">
        <v>84</v>
      </c>
      <c r="D11" s="45" t="s">
        <v>75</v>
      </c>
      <c r="E11" s="43">
        <v>85.38</v>
      </c>
      <c r="F11" s="24">
        <v>40</v>
      </c>
      <c r="G11" s="23">
        <v>80</v>
      </c>
      <c r="H11" s="24">
        <v>20</v>
      </c>
      <c r="I11" s="33">
        <f t="shared" si="0"/>
        <v>28</v>
      </c>
      <c r="J11" s="23">
        <f t="shared" si="1"/>
        <v>15.12</v>
      </c>
      <c r="K11" s="23">
        <f t="shared" si="2"/>
        <v>183.12</v>
      </c>
      <c r="L11" s="23">
        <f t="shared" si="3"/>
        <v>15634.785599999999</v>
      </c>
      <c r="M11" s="52"/>
      <c r="N11" s="52"/>
    </row>
    <row r="12" spans="1:14" ht="55.5" customHeight="1">
      <c r="A12" s="45"/>
      <c r="B12" s="47" t="s">
        <v>85</v>
      </c>
      <c r="C12" s="47" t="s">
        <v>86</v>
      </c>
      <c r="D12" s="45" t="s">
        <v>75</v>
      </c>
      <c r="E12" s="43">
        <v>12.41</v>
      </c>
      <c r="F12" s="24">
        <v>40</v>
      </c>
      <c r="G12" s="23">
        <v>80</v>
      </c>
      <c r="H12" s="24">
        <v>20</v>
      </c>
      <c r="I12" s="33">
        <f t="shared" si="0"/>
        <v>28</v>
      </c>
      <c r="J12" s="23">
        <f t="shared" si="1"/>
        <v>15.12</v>
      </c>
      <c r="K12" s="23">
        <f t="shared" si="2"/>
        <v>183.12</v>
      </c>
      <c r="L12" s="23">
        <f t="shared" si="3"/>
        <v>2272.5192000000002</v>
      </c>
      <c r="M12" s="52"/>
      <c r="N12" s="52"/>
    </row>
    <row r="13" spans="1:14" ht="55.5" customHeight="1">
      <c r="A13" s="45"/>
      <c r="B13" s="47" t="s">
        <v>87</v>
      </c>
      <c r="C13" s="47" t="s">
        <v>88</v>
      </c>
      <c r="D13" s="45" t="s">
        <v>75</v>
      </c>
      <c r="E13" s="43">
        <v>6.16</v>
      </c>
      <c r="F13" s="24">
        <v>40</v>
      </c>
      <c r="G13" s="23">
        <v>80</v>
      </c>
      <c r="H13" s="24">
        <v>20</v>
      </c>
      <c r="I13" s="33">
        <f t="shared" si="0"/>
        <v>28</v>
      </c>
      <c r="J13" s="23">
        <f t="shared" si="1"/>
        <v>15.12</v>
      </c>
      <c r="K13" s="23">
        <f t="shared" si="2"/>
        <v>183.12</v>
      </c>
      <c r="L13" s="23">
        <f t="shared" si="3"/>
        <v>1128.0192</v>
      </c>
      <c r="M13" s="52"/>
      <c r="N13" s="52"/>
    </row>
    <row r="14" spans="1:14" ht="55.5" customHeight="1">
      <c r="A14" s="45"/>
      <c r="B14" s="47" t="s">
        <v>89</v>
      </c>
      <c r="C14" s="47" t="s">
        <v>90</v>
      </c>
      <c r="D14" s="45" t="s">
        <v>75</v>
      </c>
      <c r="E14" s="43">
        <v>3.24</v>
      </c>
      <c r="F14" s="24">
        <v>40</v>
      </c>
      <c r="G14" s="23">
        <v>80</v>
      </c>
      <c r="H14" s="24">
        <v>20</v>
      </c>
      <c r="I14" s="33">
        <f t="shared" si="0"/>
        <v>28</v>
      </c>
      <c r="J14" s="23">
        <f t="shared" si="1"/>
        <v>15.12</v>
      </c>
      <c r="K14" s="23">
        <f t="shared" si="2"/>
        <v>183.12</v>
      </c>
      <c r="L14" s="23">
        <f t="shared" si="3"/>
        <v>593.30880000000002</v>
      </c>
      <c r="M14" s="52"/>
      <c r="N14" s="52"/>
    </row>
    <row r="15" spans="1:14" ht="55.5" customHeight="1">
      <c r="A15" s="45"/>
      <c r="B15" s="47" t="s">
        <v>91</v>
      </c>
      <c r="C15" s="47" t="s">
        <v>92</v>
      </c>
      <c r="D15" s="45" t="s">
        <v>93</v>
      </c>
      <c r="E15" s="43">
        <v>30.88</v>
      </c>
      <c r="F15" s="24">
        <v>30</v>
      </c>
      <c r="G15" s="23">
        <v>70</v>
      </c>
      <c r="H15" s="24">
        <v>12</v>
      </c>
      <c r="I15" s="33">
        <f t="shared" si="0"/>
        <v>22.400000000000002</v>
      </c>
      <c r="J15" s="23">
        <f t="shared" si="1"/>
        <v>12.096</v>
      </c>
      <c r="K15" s="23">
        <f t="shared" si="2"/>
        <v>146.49600000000001</v>
      </c>
      <c r="L15" s="23">
        <f t="shared" si="3"/>
        <v>4523.79648</v>
      </c>
      <c r="M15" s="57"/>
      <c r="N15" s="57"/>
    </row>
    <row r="16" spans="1:14" ht="48" customHeight="1">
      <c r="A16" s="48">
        <v>2</v>
      </c>
      <c r="B16" s="46" t="s">
        <v>94</v>
      </c>
      <c r="C16" s="50"/>
      <c r="D16" s="45"/>
      <c r="E16" s="49"/>
      <c r="F16" s="51"/>
      <c r="G16" s="52"/>
      <c r="H16" s="24"/>
      <c r="I16" s="33">
        <f t="shared" si="0"/>
        <v>0</v>
      </c>
      <c r="J16" s="23">
        <f t="shared" si="1"/>
        <v>0</v>
      </c>
      <c r="K16" s="23">
        <f t="shared" si="2"/>
        <v>0</v>
      </c>
      <c r="L16" s="23">
        <f t="shared" si="3"/>
        <v>0</v>
      </c>
      <c r="M16" s="57"/>
      <c r="N16" s="57"/>
    </row>
    <row r="17" spans="1:14" ht="22.5" customHeight="1">
      <c r="A17" s="48">
        <v>2.1</v>
      </c>
      <c r="B17" s="46" t="s">
        <v>95</v>
      </c>
      <c r="C17" s="50"/>
      <c r="D17" s="45"/>
      <c r="E17" s="49"/>
      <c r="F17" s="53"/>
      <c r="G17" s="53"/>
      <c r="H17" s="24"/>
      <c r="I17" s="33">
        <f t="shared" si="0"/>
        <v>0</v>
      </c>
      <c r="J17" s="23">
        <f t="shared" si="1"/>
        <v>0</v>
      </c>
      <c r="K17" s="23">
        <f t="shared" si="2"/>
        <v>0</v>
      </c>
      <c r="L17" s="23">
        <f t="shared" si="3"/>
        <v>0</v>
      </c>
      <c r="M17" s="57"/>
      <c r="N17" s="57"/>
    </row>
    <row r="18" spans="1:14" ht="55.5" customHeight="1">
      <c r="A18" s="45"/>
      <c r="B18" s="47" t="s">
        <v>96</v>
      </c>
      <c r="C18" s="47" t="s">
        <v>97</v>
      </c>
      <c r="D18" s="45" t="s">
        <v>75</v>
      </c>
      <c r="E18" s="43">
        <v>41.89</v>
      </c>
      <c r="F18" s="51">
        <v>60</v>
      </c>
      <c r="G18" s="51">
        <v>240</v>
      </c>
      <c r="H18" s="24">
        <v>30</v>
      </c>
      <c r="I18" s="33">
        <f t="shared" si="0"/>
        <v>66</v>
      </c>
      <c r="J18" s="23">
        <f t="shared" si="1"/>
        <v>35.64</v>
      </c>
      <c r="K18" s="23">
        <f t="shared" si="2"/>
        <v>431.64</v>
      </c>
      <c r="L18" s="23">
        <f t="shared" si="3"/>
        <v>18081.399600000001</v>
      </c>
      <c r="M18" s="57"/>
      <c r="N18" s="57" t="s">
        <v>98</v>
      </c>
    </row>
    <row r="19" spans="1:14" ht="55.5" customHeight="1">
      <c r="A19" s="45"/>
      <c r="B19" s="47" t="s">
        <v>99</v>
      </c>
      <c r="C19" s="50" t="s">
        <v>100</v>
      </c>
      <c r="D19" s="45" t="s">
        <v>101</v>
      </c>
      <c r="E19" s="54"/>
      <c r="F19" s="23">
        <v>2800</v>
      </c>
      <c r="G19" s="23">
        <v>4600</v>
      </c>
      <c r="H19" s="23">
        <v>50</v>
      </c>
      <c r="I19" s="33">
        <f t="shared" si="0"/>
        <v>1490</v>
      </c>
      <c r="J19" s="23">
        <f t="shared" si="1"/>
        <v>804.6</v>
      </c>
      <c r="K19" s="23">
        <f t="shared" si="2"/>
        <v>9744.6</v>
      </c>
      <c r="L19" s="23">
        <f t="shared" si="3"/>
        <v>0</v>
      </c>
      <c r="M19" s="57"/>
      <c r="N19" s="57"/>
    </row>
    <row r="20" spans="1:14" ht="55.5" customHeight="1">
      <c r="A20" s="45"/>
      <c r="B20" s="47" t="s">
        <v>102</v>
      </c>
      <c r="C20" s="50" t="s">
        <v>103</v>
      </c>
      <c r="D20" s="45" t="s">
        <v>101</v>
      </c>
      <c r="E20" s="54"/>
      <c r="F20" s="23">
        <v>2800</v>
      </c>
      <c r="G20" s="23">
        <v>4600</v>
      </c>
      <c r="H20" s="23">
        <v>50</v>
      </c>
      <c r="I20" s="33">
        <f t="shared" si="0"/>
        <v>1490</v>
      </c>
      <c r="J20" s="23">
        <f t="shared" si="1"/>
        <v>804.6</v>
      </c>
      <c r="K20" s="23">
        <f t="shared" si="2"/>
        <v>9744.6</v>
      </c>
      <c r="L20" s="23">
        <f t="shared" si="3"/>
        <v>0</v>
      </c>
      <c r="M20" s="57"/>
      <c r="N20" s="57"/>
    </row>
    <row r="21" spans="1:14" ht="55.5" customHeight="1">
      <c r="A21" s="45"/>
      <c r="B21" s="47" t="s">
        <v>104</v>
      </c>
      <c r="C21" s="47" t="s">
        <v>105</v>
      </c>
      <c r="D21" s="45" t="s">
        <v>75</v>
      </c>
      <c r="E21" s="43">
        <v>205.87</v>
      </c>
      <c r="F21" s="51">
        <v>90</v>
      </c>
      <c r="G21" s="52">
        <v>240</v>
      </c>
      <c r="H21" s="24">
        <v>50</v>
      </c>
      <c r="I21" s="33">
        <f t="shared" si="0"/>
        <v>76</v>
      </c>
      <c r="J21" s="23">
        <f t="shared" si="1"/>
        <v>41.04</v>
      </c>
      <c r="K21" s="23">
        <f t="shared" si="2"/>
        <v>497.04</v>
      </c>
      <c r="L21" s="23">
        <f t="shared" si="3"/>
        <v>102325.62480000001</v>
      </c>
      <c r="M21" s="57"/>
      <c r="N21" s="57"/>
    </row>
    <row r="22" spans="1:14" ht="69" customHeight="1">
      <c r="A22" s="45"/>
      <c r="B22" s="47" t="s">
        <v>106</v>
      </c>
      <c r="C22" s="47" t="s">
        <v>107</v>
      </c>
      <c r="D22" s="45" t="s">
        <v>93</v>
      </c>
      <c r="E22" s="43">
        <f>55.4*0</f>
        <v>0</v>
      </c>
      <c r="F22" s="51">
        <v>90</v>
      </c>
      <c r="G22" s="52">
        <v>180</v>
      </c>
      <c r="H22" s="24">
        <v>20</v>
      </c>
      <c r="I22" s="33">
        <f t="shared" si="0"/>
        <v>58</v>
      </c>
      <c r="J22" s="23">
        <f t="shared" si="1"/>
        <v>31.32</v>
      </c>
      <c r="K22" s="23">
        <f t="shared" si="2"/>
        <v>379.32</v>
      </c>
      <c r="L22" s="23">
        <f t="shared" si="3"/>
        <v>0</v>
      </c>
      <c r="M22" s="57"/>
      <c r="N22" s="57"/>
    </row>
    <row r="23" spans="1:14" ht="55.5" customHeight="1">
      <c r="A23" s="45"/>
      <c r="B23" s="47" t="s">
        <v>108</v>
      </c>
      <c r="C23" s="47" t="s">
        <v>109</v>
      </c>
      <c r="D23" s="45" t="s">
        <v>75</v>
      </c>
      <c r="E23" s="43">
        <v>57.19</v>
      </c>
      <c r="F23" s="51">
        <v>110</v>
      </c>
      <c r="G23" s="52">
        <v>260</v>
      </c>
      <c r="H23" s="24">
        <v>60</v>
      </c>
      <c r="I23" s="33">
        <f t="shared" si="0"/>
        <v>86</v>
      </c>
      <c r="J23" s="23">
        <f t="shared" si="1"/>
        <v>46.44</v>
      </c>
      <c r="K23" s="23">
        <f t="shared" si="2"/>
        <v>562.44000000000005</v>
      </c>
      <c r="L23" s="23">
        <f t="shared" si="3"/>
        <v>32165.943600000002</v>
      </c>
      <c r="M23" s="57"/>
      <c r="N23" s="57"/>
    </row>
    <row r="24" spans="1:14" ht="55.5" customHeight="1">
      <c r="A24" s="45"/>
      <c r="B24" s="47" t="s">
        <v>110</v>
      </c>
      <c r="C24" s="50" t="s">
        <v>111</v>
      </c>
      <c r="D24" s="45" t="s">
        <v>101</v>
      </c>
      <c r="E24" s="54"/>
      <c r="F24" s="23">
        <v>2800</v>
      </c>
      <c r="G24" s="23">
        <v>4600</v>
      </c>
      <c r="H24" s="23">
        <v>50</v>
      </c>
      <c r="I24" s="33">
        <f t="shared" si="0"/>
        <v>1490</v>
      </c>
      <c r="J24" s="23">
        <f t="shared" si="1"/>
        <v>804.6</v>
      </c>
      <c r="K24" s="23">
        <f t="shared" si="2"/>
        <v>9744.6</v>
      </c>
      <c r="L24" s="23">
        <f t="shared" si="3"/>
        <v>0</v>
      </c>
      <c r="M24" s="57"/>
      <c r="N24" s="57"/>
    </row>
    <row r="25" spans="1:14" ht="72" customHeight="1">
      <c r="A25" s="45"/>
      <c r="B25" s="47" t="s">
        <v>112</v>
      </c>
      <c r="C25" s="47" t="s">
        <v>113</v>
      </c>
      <c r="D25" s="45" t="s">
        <v>75</v>
      </c>
      <c r="E25" s="43">
        <v>5.21</v>
      </c>
      <c r="F25" s="51">
        <v>160</v>
      </c>
      <c r="G25" s="51">
        <v>360</v>
      </c>
      <c r="H25" s="24">
        <v>60</v>
      </c>
      <c r="I25" s="33">
        <f t="shared" si="0"/>
        <v>116</v>
      </c>
      <c r="J25" s="23">
        <f t="shared" si="1"/>
        <v>62.64</v>
      </c>
      <c r="K25" s="23">
        <f t="shared" si="2"/>
        <v>758.64</v>
      </c>
      <c r="L25" s="23">
        <f t="shared" si="3"/>
        <v>3952.5144</v>
      </c>
      <c r="M25" s="57"/>
      <c r="N25" s="57"/>
    </row>
    <row r="26" spans="1:14" ht="72" customHeight="1">
      <c r="A26" s="45"/>
      <c r="B26" s="47" t="s">
        <v>114</v>
      </c>
      <c r="C26" s="50" t="s">
        <v>115</v>
      </c>
      <c r="D26" s="45" t="s">
        <v>101</v>
      </c>
      <c r="E26" s="54"/>
      <c r="F26" s="23">
        <v>2800</v>
      </c>
      <c r="G26" s="23">
        <v>4600</v>
      </c>
      <c r="H26" s="23">
        <v>50</v>
      </c>
      <c r="I26" s="33">
        <f t="shared" si="0"/>
        <v>1490</v>
      </c>
      <c r="J26" s="23">
        <f t="shared" si="1"/>
        <v>804.6</v>
      </c>
      <c r="K26" s="23">
        <f t="shared" si="2"/>
        <v>9744.6</v>
      </c>
      <c r="L26" s="23">
        <f t="shared" si="3"/>
        <v>0</v>
      </c>
      <c r="M26" s="57"/>
      <c r="N26" s="57"/>
    </row>
    <row r="27" spans="1:14" ht="63" customHeight="1">
      <c r="A27" s="45"/>
      <c r="B27" s="47" t="s">
        <v>116</v>
      </c>
      <c r="C27" s="47" t="s">
        <v>117</v>
      </c>
      <c r="D27" s="45" t="s">
        <v>118</v>
      </c>
      <c r="E27" s="43">
        <v>5</v>
      </c>
      <c r="F27" s="51">
        <v>150</v>
      </c>
      <c r="G27" s="52">
        <v>230</v>
      </c>
      <c r="H27" s="24">
        <v>26</v>
      </c>
      <c r="I27" s="33">
        <f t="shared" si="0"/>
        <v>81.2</v>
      </c>
      <c r="J27" s="23">
        <f t="shared" si="1"/>
        <v>43.847999999999999</v>
      </c>
      <c r="K27" s="23">
        <f t="shared" si="2"/>
        <v>531.048</v>
      </c>
      <c r="L27" s="23">
        <f t="shared" si="3"/>
        <v>2655.24</v>
      </c>
      <c r="M27" s="57"/>
      <c r="N27" s="57"/>
    </row>
    <row r="28" spans="1:14" ht="86.1" customHeight="1">
      <c r="A28" s="45"/>
      <c r="B28" s="47" t="s">
        <v>119</v>
      </c>
      <c r="C28" s="47" t="s">
        <v>120</v>
      </c>
      <c r="D28" s="45" t="s">
        <v>52</v>
      </c>
      <c r="E28" s="43">
        <v>1</v>
      </c>
      <c r="F28" s="24">
        <v>500</v>
      </c>
      <c r="G28" s="23">
        <v>2000</v>
      </c>
      <c r="H28" s="24">
        <v>150</v>
      </c>
      <c r="I28" s="33">
        <f t="shared" si="0"/>
        <v>530</v>
      </c>
      <c r="J28" s="23">
        <f t="shared" si="1"/>
        <v>286.2</v>
      </c>
      <c r="K28" s="23">
        <f t="shared" si="2"/>
        <v>3466.2</v>
      </c>
      <c r="L28" s="23">
        <f t="shared" si="3"/>
        <v>3466.2</v>
      </c>
      <c r="M28" s="57"/>
      <c r="N28" s="57"/>
    </row>
    <row r="29" spans="1:14" ht="29.1" customHeight="1">
      <c r="A29" s="48">
        <v>2.2000000000000002</v>
      </c>
      <c r="B29" s="46" t="s">
        <v>121</v>
      </c>
      <c r="C29" s="50"/>
      <c r="D29" s="45"/>
      <c r="E29" s="49"/>
      <c r="F29" s="51"/>
      <c r="G29" s="51"/>
      <c r="H29" s="24"/>
      <c r="I29" s="33">
        <f t="shared" si="0"/>
        <v>0</v>
      </c>
      <c r="J29" s="23">
        <f t="shared" si="1"/>
        <v>0</v>
      </c>
      <c r="K29" s="23">
        <f t="shared" si="2"/>
        <v>0</v>
      </c>
      <c r="L29" s="23">
        <f t="shared" si="3"/>
        <v>0</v>
      </c>
      <c r="M29" s="57"/>
      <c r="N29" s="57"/>
    </row>
    <row r="30" spans="1:14" ht="55.5" customHeight="1">
      <c r="A30" s="45"/>
      <c r="B30" s="47" t="s">
        <v>122</v>
      </c>
      <c r="C30" s="47" t="s">
        <v>123</v>
      </c>
      <c r="D30" s="45" t="s">
        <v>75</v>
      </c>
      <c r="E30" s="43">
        <v>106.99</v>
      </c>
      <c r="F30" s="55">
        <v>90</v>
      </c>
      <c r="G30" s="55">
        <v>160</v>
      </c>
      <c r="H30" s="55">
        <v>90</v>
      </c>
      <c r="I30" s="33">
        <f t="shared" si="0"/>
        <v>68</v>
      </c>
      <c r="J30" s="23">
        <f t="shared" si="1"/>
        <v>36.72</v>
      </c>
      <c r="K30" s="23">
        <f t="shared" si="2"/>
        <v>444.72</v>
      </c>
      <c r="L30" s="23">
        <f t="shared" si="3"/>
        <v>47580.592799999999</v>
      </c>
      <c r="M30" s="57"/>
      <c r="N30" s="57"/>
    </row>
    <row r="31" spans="1:14" ht="55.5" customHeight="1">
      <c r="A31" s="45"/>
      <c r="B31" s="47" t="s">
        <v>124</v>
      </c>
      <c r="C31" s="47" t="s">
        <v>125</v>
      </c>
      <c r="D31" s="45" t="s">
        <v>93</v>
      </c>
      <c r="E31" s="43">
        <v>4.5</v>
      </c>
      <c r="F31" s="55">
        <v>90</v>
      </c>
      <c r="G31" s="55">
        <v>90</v>
      </c>
      <c r="H31" s="55">
        <v>40</v>
      </c>
      <c r="I31" s="33">
        <f t="shared" si="0"/>
        <v>44</v>
      </c>
      <c r="J31" s="23">
        <f t="shared" si="1"/>
        <v>23.759999999999998</v>
      </c>
      <c r="K31" s="23">
        <f t="shared" si="2"/>
        <v>287.76</v>
      </c>
      <c r="L31" s="23">
        <f t="shared" si="3"/>
        <v>1294.92</v>
      </c>
      <c r="M31" s="57"/>
      <c r="N31" s="57"/>
    </row>
    <row r="32" spans="1:14" ht="55.5" customHeight="1">
      <c r="A32" s="45"/>
      <c r="B32" s="47" t="s">
        <v>126</v>
      </c>
      <c r="C32" s="47" t="s">
        <v>127</v>
      </c>
      <c r="D32" s="45" t="s">
        <v>93</v>
      </c>
      <c r="E32" s="43">
        <v>1.94</v>
      </c>
      <c r="F32" s="55">
        <v>90</v>
      </c>
      <c r="G32" s="55">
        <v>90</v>
      </c>
      <c r="H32" s="55">
        <v>40</v>
      </c>
      <c r="I32" s="33">
        <f t="shared" si="0"/>
        <v>44</v>
      </c>
      <c r="J32" s="23">
        <f t="shared" si="1"/>
        <v>23.759999999999998</v>
      </c>
      <c r="K32" s="23">
        <f t="shared" si="2"/>
        <v>287.76</v>
      </c>
      <c r="L32" s="23">
        <f t="shared" si="3"/>
        <v>558.25439999999992</v>
      </c>
      <c r="M32" s="57"/>
      <c r="N32" s="57"/>
    </row>
    <row r="33" spans="1:14" ht="55.5" customHeight="1">
      <c r="A33" s="45"/>
      <c r="B33" s="47" t="s">
        <v>128</v>
      </c>
      <c r="C33" s="47" t="s">
        <v>129</v>
      </c>
      <c r="D33" s="45" t="s">
        <v>93</v>
      </c>
      <c r="E33" s="43">
        <v>1.9</v>
      </c>
      <c r="F33" s="55">
        <v>90</v>
      </c>
      <c r="G33" s="55">
        <v>90</v>
      </c>
      <c r="H33" s="55">
        <v>40</v>
      </c>
      <c r="I33" s="33">
        <f t="shared" si="0"/>
        <v>44</v>
      </c>
      <c r="J33" s="23">
        <f t="shared" si="1"/>
        <v>23.759999999999998</v>
      </c>
      <c r="K33" s="23">
        <f t="shared" si="2"/>
        <v>287.76</v>
      </c>
      <c r="L33" s="23">
        <f t="shared" si="3"/>
        <v>546.74399999999991</v>
      </c>
      <c r="M33" s="57"/>
      <c r="N33" s="57"/>
    </row>
    <row r="34" spans="1:14" ht="72" customHeight="1">
      <c r="A34" s="45"/>
      <c r="B34" s="47" t="s">
        <v>130</v>
      </c>
      <c r="C34" s="47" t="s">
        <v>131</v>
      </c>
      <c r="D34" s="45" t="s">
        <v>75</v>
      </c>
      <c r="E34" s="43">
        <v>2.63</v>
      </c>
      <c r="F34" s="55">
        <v>90</v>
      </c>
      <c r="G34" s="55">
        <v>160</v>
      </c>
      <c r="H34" s="55">
        <v>90</v>
      </c>
      <c r="I34" s="33">
        <f t="shared" si="0"/>
        <v>68</v>
      </c>
      <c r="J34" s="23">
        <f t="shared" si="1"/>
        <v>36.72</v>
      </c>
      <c r="K34" s="23">
        <f t="shared" si="2"/>
        <v>444.72</v>
      </c>
      <c r="L34" s="23">
        <f t="shared" si="3"/>
        <v>1169.6136000000001</v>
      </c>
      <c r="M34" s="57"/>
      <c r="N34" s="57"/>
    </row>
    <row r="35" spans="1:14" ht="55.5" customHeight="1">
      <c r="A35" s="45"/>
      <c r="B35" s="47" t="s">
        <v>132</v>
      </c>
      <c r="C35" s="47" t="s">
        <v>133</v>
      </c>
      <c r="D35" s="45" t="s">
        <v>93</v>
      </c>
      <c r="E35" s="43">
        <v>5.3</v>
      </c>
      <c r="F35" s="55">
        <v>90</v>
      </c>
      <c r="G35" s="55">
        <v>90</v>
      </c>
      <c r="H35" s="55">
        <v>40</v>
      </c>
      <c r="I35" s="33">
        <f t="shared" si="0"/>
        <v>44</v>
      </c>
      <c r="J35" s="23">
        <f t="shared" si="1"/>
        <v>23.759999999999998</v>
      </c>
      <c r="K35" s="23">
        <f t="shared" si="2"/>
        <v>287.76</v>
      </c>
      <c r="L35" s="23">
        <f t="shared" si="3"/>
        <v>1525.1279999999999</v>
      </c>
      <c r="M35" s="57"/>
      <c r="N35" s="57"/>
    </row>
    <row r="36" spans="1:14" ht="63" customHeight="1">
      <c r="A36" s="45"/>
      <c r="B36" s="47" t="s">
        <v>134</v>
      </c>
      <c r="C36" s="47" t="s">
        <v>135</v>
      </c>
      <c r="D36" s="45" t="s">
        <v>75</v>
      </c>
      <c r="E36" s="43">
        <v>7.38</v>
      </c>
      <c r="F36" s="51">
        <v>60</v>
      </c>
      <c r="G36" s="52">
        <v>300</v>
      </c>
      <c r="H36" s="24">
        <v>60</v>
      </c>
      <c r="I36" s="33">
        <f t="shared" si="0"/>
        <v>84</v>
      </c>
      <c r="J36" s="23">
        <f t="shared" si="1"/>
        <v>45.36</v>
      </c>
      <c r="K36" s="23">
        <f t="shared" si="2"/>
        <v>549.36</v>
      </c>
      <c r="L36" s="23">
        <f t="shared" si="3"/>
        <v>4054.2768000000001</v>
      </c>
      <c r="M36" s="57"/>
      <c r="N36" s="57"/>
    </row>
    <row r="37" spans="1:14" ht="69" customHeight="1">
      <c r="A37" s="45"/>
      <c r="B37" s="47" t="s">
        <v>136</v>
      </c>
      <c r="C37" s="47" t="s">
        <v>137</v>
      </c>
      <c r="D37" s="45" t="s">
        <v>75</v>
      </c>
      <c r="E37" s="43">
        <v>6.48</v>
      </c>
      <c r="F37" s="24">
        <v>60</v>
      </c>
      <c r="G37" s="23">
        <v>300</v>
      </c>
      <c r="H37" s="24">
        <v>40</v>
      </c>
      <c r="I37" s="33">
        <f t="shared" si="0"/>
        <v>80</v>
      </c>
      <c r="J37" s="23">
        <f t="shared" si="1"/>
        <v>43.199999999999996</v>
      </c>
      <c r="K37" s="23">
        <f t="shared" si="2"/>
        <v>523.20000000000005</v>
      </c>
      <c r="L37" s="23">
        <f t="shared" si="3"/>
        <v>3390.3360000000007</v>
      </c>
      <c r="M37" s="57"/>
      <c r="N37" s="57"/>
    </row>
    <row r="38" spans="1:14" ht="55.5" customHeight="1">
      <c r="A38" s="45"/>
      <c r="B38" s="47" t="s">
        <v>138</v>
      </c>
      <c r="C38" s="50" t="s">
        <v>139</v>
      </c>
      <c r="D38" s="45" t="s">
        <v>101</v>
      </c>
      <c r="E38" s="54"/>
      <c r="F38" s="23">
        <v>2800</v>
      </c>
      <c r="G38" s="23">
        <v>4600</v>
      </c>
      <c r="H38" s="23">
        <v>50</v>
      </c>
      <c r="I38" s="33">
        <f t="shared" si="0"/>
        <v>1490</v>
      </c>
      <c r="J38" s="23">
        <f t="shared" si="1"/>
        <v>804.6</v>
      </c>
      <c r="K38" s="23">
        <f t="shared" si="2"/>
        <v>9744.6</v>
      </c>
      <c r="L38" s="23">
        <f t="shared" si="3"/>
        <v>0</v>
      </c>
      <c r="M38" s="57"/>
      <c r="N38" s="57"/>
    </row>
    <row r="39" spans="1:14" ht="72" customHeight="1">
      <c r="A39" s="45"/>
      <c r="B39" s="47" t="s">
        <v>140</v>
      </c>
      <c r="C39" s="50" t="s">
        <v>141</v>
      </c>
      <c r="D39" s="45" t="s">
        <v>101</v>
      </c>
      <c r="E39" s="54"/>
      <c r="F39" s="23">
        <v>4800</v>
      </c>
      <c r="G39" s="23">
        <v>4600</v>
      </c>
      <c r="H39" s="23">
        <v>100</v>
      </c>
      <c r="I39" s="33">
        <f t="shared" si="0"/>
        <v>1900</v>
      </c>
      <c r="J39" s="23">
        <f t="shared" si="1"/>
        <v>1026</v>
      </c>
      <c r="K39" s="23">
        <f t="shared" si="2"/>
        <v>12426</v>
      </c>
      <c r="L39" s="23">
        <f t="shared" si="3"/>
        <v>0</v>
      </c>
      <c r="M39" s="57"/>
      <c r="N39" s="57"/>
    </row>
    <row r="40" spans="1:14" ht="55.5" customHeight="1">
      <c r="A40" s="45"/>
      <c r="B40" s="47" t="s">
        <v>142</v>
      </c>
      <c r="C40" s="47" t="s">
        <v>109</v>
      </c>
      <c r="D40" s="45" t="s">
        <v>75</v>
      </c>
      <c r="E40" s="43">
        <v>25.38</v>
      </c>
      <c r="F40" s="51">
        <v>110</v>
      </c>
      <c r="G40" s="52">
        <v>260</v>
      </c>
      <c r="H40" s="24">
        <v>60</v>
      </c>
      <c r="I40" s="33">
        <f t="shared" ref="I40:I71" si="4">(F40+G40+H40)*0.2</f>
        <v>86</v>
      </c>
      <c r="J40" s="23">
        <f t="shared" ref="J40:J71" si="5">(F40+G40+H40+I40)*0.09</f>
        <v>46.44</v>
      </c>
      <c r="K40" s="23">
        <f t="shared" ref="K40:K71" si="6">SUM(F40:J40)</f>
        <v>562.44000000000005</v>
      </c>
      <c r="L40" s="23">
        <f t="shared" si="3"/>
        <v>14274.727200000001</v>
      </c>
      <c r="M40" s="57"/>
      <c r="N40" s="57"/>
    </row>
    <row r="41" spans="1:14" ht="81" customHeight="1">
      <c r="A41" s="45"/>
      <c r="B41" s="47" t="s">
        <v>143</v>
      </c>
      <c r="C41" s="47" t="s">
        <v>144</v>
      </c>
      <c r="D41" s="45" t="s">
        <v>93</v>
      </c>
      <c r="E41" s="43">
        <v>11.34</v>
      </c>
      <c r="F41" s="55">
        <v>90</v>
      </c>
      <c r="G41" s="55">
        <v>90</v>
      </c>
      <c r="H41" s="55">
        <v>40</v>
      </c>
      <c r="I41" s="33">
        <f t="shared" si="4"/>
        <v>44</v>
      </c>
      <c r="J41" s="23">
        <f t="shared" si="5"/>
        <v>23.759999999999998</v>
      </c>
      <c r="K41" s="23">
        <f t="shared" si="6"/>
        <v>287.76</v>
      </c>
      <c r="L41" s="23">
        <f t="shared" si="3"/>
        <v>3263.1983999999998</v>
      </c>
      <c r="M41" s="57"/>
      <c r="N41" s="57"/>
    </row>
    <row r="42" spans="1:14" ht="72" customHeight="1">
      <c r="A42" s="45"/>
      <c r="B42" s="47" t="s">
        <v>145</v>
      </c>
      <c r="C42" s="47" t="s">
        <v>146</v>
      </c>
      <c r="D42" s="45" t="s">
        <v>93</v>
      </c>
      <c r="E42" s="43">
        <v>11.76</v>
      </c>
      <c r="F42" s="51">
        <v>15</v>
      </c>
      <c r="G42" s="52">
        <v>25</v>
      </c>
      <c r="H42" s="24">
        <v>6</v>
      </c>
      <c r="I42" s="33">
        <f t="shared" si="4"/>
        <v>9.2000000000000011</v>
      </c>
      <c r="J42" s="23">
        <f t="shared" si="5"/>
        <v>4.968</v>
      </c>
      <c r="K42" s="23">
        <f t="shared" si="6"/>
        <v>60.168000000000006</v>
      </c>
      <c r="L42" s="23">
        <f t="shared" si="3"/>
        <v>707.57568000000003</v>
      </c>
      <c r="M42" s="57"/>
      <c r="N42" s="57"/>
    </row>
    <row r="43" spans="1:14" ht="55.5" customHeight="1">
      <c r="A43" s="45"/>
      <c r="B43" s="47" t="s">
        <v>140</v>
      </c>
      <c r="C43" s="47" t="s">
        <v>147</v>
      </c>
      <c r="D43" s="45" t="s">
        <v>75</v>
      </c>
      <c r="E43" s="43">
        <v>11.44</v>
      </c>
      <c r="F43" s="51">
        <v>120</v>
      </c>
      <c r="G43" s="52">
        <v>420</v>
      </c>
      <c r="H43" s="24">
        <v>60</v>
      </c>
      <c r="I43" s="33">
        <f t="shared" si="4"/>
        <v>120</v>
      </c>
      <c r="J43" s="23">
        <f t="shared" si="5"/>
        <v>64.8</v>
      </c>
      <c r="K43" s="23">
        <f t="shared" si="6"/>
        <v>784.8</v>
      </c>
      <c r="L43" s="23">
        <f t="shared" si="3"/>
        <v>8978.1119999999992</v>
      </c>
      <c r="M43" s="57"/>
      <c r="N43" s="57"/>
    </row>
    <row r="44" spans="1:14" ht="55.5" customHeight="1">
      <c r="A44" s="45"/>
      <c r="B44" s="47" t="s">
        <v>148</v>
      </c>
      <c r="C44" s="47" t="s">
        <v>149</v>
      </c>
      <c r="D44" s="45" t="s">
        <v>75</v>
      </c>
      <c r="E44" s="43">
        <v>11.362</v>
      </c>
      <c r="F44" s="51">
        <v>130</v>
      </c>
      <c r="G44" s="52">
        <v>460</v>
      </c>
      <c r="H44" s="24">
        <v>70</v>
      </c>
      <c r="I44" s="33">
        <f t="shared" si="4"/>
        <v>132</v>
      </c>
      <c r="J44" s="23">
        <f t="shared" si="5"/>
        <v>71.28</v>
      </c>
      <c r="K44" s="23">
        <f t="shared" si="6"/>
        <v>863.28</v>
      </c>
      <c r="L44" s="23">
        <f t="shared" si="3"/>
        <v>9808.5873599999995</v>
      </c>
      <c r="M44" s="57"/>
      <c r="N44" s="57"/>
    </row>
    <row r="45" spans="1:14" ht="55.5" customHeight="1">
      <c r="A45" s="45"/>
      <c r="B45" s="47" t="s">
        <v>150</v>
      </c>
      <c r="C45" s="47" t="s">
        <v>151</v>
      </c>
      <c r="D45" s="45" t="s">
        <v>75</v>
      </c>
      <c r="E45" s="43">
        <f>4.3*0</f>
        <v>0</v>
      </c>
      <c r="F45" s="51">
        <v>120</v>
      </c>
      <c r="G45" s="52">
        <v>420</v>
      </c>
      <c r="H45" s="24">
        <v>60</v>
      </c>
      <c r="I45" s="33">
        <f t="shared" si="4"/>
        <v>120</v>
      </c>
      <c r="J45" s="23">
        <f t="shared" si="5"/>
        <v>64.8</v>
      </c>
      <c r="K45" s="23">
        <f t="shared" si="6"/>
        <v>784.8</v>
      </c>
      <c r="L45" s="23">
        <f t="shared" si="3"/>
        <v>0</v>
      </c>
      <c r="M45" s="57"/>
      <c r="N45" s="57"/>
    </row>
    <row r="46" spans="1:14" ht="33" customHeight="1">
      <c r="A46" s="48">
        <v>2.2999999999999998</v>
      </c>
      <c r="B46" s="46" t="s">
        <v>152</v>
      </c>
      <c r="C46" s="50"/>
      <c r="D46" s="45"/>
      <c r="E46" s="54"/>
      <c r="F46" s="23"/>
      <c r="G46" s="23"/>
      <c r="H46" s="24"/>
      <c r="I46" s="33">
        <f t="shared" si="4"/>
        <v>0</v>
      </c>
      <c r="J46" s="23">
        <f t="shared" si="5"/>
        <v>0</v>
      </c>
      <c r="K46" s="23">
        <f t="shared" si="6"/>
        <v>0</v>
      </c>
      <c r="L46" s="23">
        <f t="shared" si="3"/>
        <v>0</v>
      </c>
      <c r="M46" s="57"/>
      <c r="N46" s="57"/>
    </row>
    <row r="47" spans="1:14" ht="55.5" customHeight="1">
      <c r="A47" s="45"/>
      <c r="B47" s="47" t="s">
        <v>153</v>
      </c>
      <c r="C47" s="47" t="s">
        <v>154</v>
      </c>
      <c r="D47" s="45" t="s">
        <v>75</v>
      </c>
      <c r="E47" s="43">
        <v>20.239999999999998</v>
      </c>
      <c r="F47" s="23">
        <v>40</v>
      </c>
      <c r="G47" s="23">
        <v>50</v>
      </c>
      <c r="H47" s="23">
        <v>25</v>
      </c>
      <c r="I47" s="33">
        <f t="shared" si="4"/>
        <v>23</v>
      </c>
      <c r="J47" s="23">
        <f t="shared" si="5"/>
        <v>12.42</v>
      </c>
      <c r="K47" s="23">
        <f t="shared" si="6"/>
        <v>150.41999999999999</v>
      </c>
      <c r="L47" s="23">
        <f t="shared" si="3"/>
        <v>3044.5007999999993</v>
      </c>
      <c r="M47" s="57"/>
      <c r="N47" s="57"/>
    </row>
    <row r="48" spans="1:14" ht="55.5" customHeight="1">
      <c r="A48" s="45"/>
      <c r="B48" s="47" t="s">
        <v>155</v>
      </c>
      <c r="C48" s="47" t="s">
        <v>156</v>
      </c>
      <c r="D48" s="45" t="s">
        <v>75</v>
      </c>
      <c r="E48" s="43">
        <v>20.239999999999998</v>
      </c>
      <c r="F48" s="23">
        <v>45</v>
      </c>
      <c r="G48" s="23">
        <v>60</v>
      </c>
      <c r="H48" s="23">
        <v>25</v>
      </c>
      <c r="I48" s="33">
        <f t="shared" si="4"/>
        <v>26</v>
      </c>
      <c r="J48" s="23">
        <f t="shared" si="5"/>
        <v>14.04</v>
      </c>
      <c r="K48" s="23">
        <f t="shared" si="6"/>
        <v>170.04</v>
      </c>
      <c r="L48" s="23">
        <f t="shared" si="3"/>
        <v>3441.6095999999998</v>
      </c>
      <c r="M48" s="57"/>
      <c r="N48" s="57"/>
    </row>
    <row r="49" spans="1:14" ht="93" customHeight="1">
      <c r="A49" s="45"/>
      <c r="B49" s="47" t="s">
        <v>157</v>
      </c>
      <c r="C49" s="47" t="s">
        <v>158</v>
      </c>
      <c r="D49" s="45" t="s">
        <v>75</v>
      </c>
      <c r="E49" s="43">
        <v>91.06</v>
      </c>
      <c r="F49" s="23">
        <v>25</v>
      </c>
      <c r="G49" s="23">
        <v>15</v>
      </c>
      <c r="H49" s="23">
        <v>5</v>
      </c>
      <c r="I49" s="33">
        <f t="shared" si="4"/>
        <v>9</v>
      </c>
      <c r="J49" s="23">
        <f t="shared" si="5"/>
        <v>4.8599999999999994</v>
      </c>
      <c r="K49" s="23">
        <f t="shared" si="6"/>
        <v>58.86</v>
      </c>
      <c r="L49" s="23">
        <f t="shared" si="3"/>
        <v>5359.7916000000005</v>
      </c>
      <c r="M49" s="58" t="s">
        <v>159</v>
      </c>
      <c r="N49" s="57"/>
    </row>
    <row r="50" spans="1:14" ht="36" customHeight="1">
      <c r="A50" s="48">
        <v>3</v>
      </c>
      <c r="B50" s="46" t="s">
        <v>160</v>
      </c>
      <c r="C50" s="50"/>
      <c r="D50" s="45"/>
      <c r="E50" s="49"/>
      <c r="F50" s="23"/>
      <c r="G50" s="23"/>
      <c r="H50" s="23"/>
      <c r="I50" s="33">
        <f t="shared" si="4"/>
        <v>0</v>
      </c>
      <c r="J50" s="23">
        <f t="shared" si="5"/>
        <v>0</v>
      </c>
      <c r="K50" s="23">
        <f t="shared" si="6"/>
        <v>0</v>
      </c>
      <c r="L50" s="23">
        <f t="shared" si="3"/>
        <v>0</v>
      </c>
      <c r="M50" s="52"/>
      <c r="N50" s="52"/>
    </row>
    <row r="51" spans="1:14" ht="88.5" customHeight="1">
      <c r="A51" s="45"/>
      <c r="B51" s="47" t="s">
        <v>161</v>
      </c>
      <c r="C51" s="50" t="s">
        <v>162</v>
      </c>
      <c r="D51" s="45" t="s">
        <v>78</v>
      </c>
      <c r="E51" s="49"/>
      <c r="F51" s="23">
        <v>5</v>
      </c>
      <c r="G51" s="24">
        <v>0</v>
      </c>
      <c r="H51" s="23">
        <v>18</v>
      </c>
      <c r="I51" s="33">
        <f t="shared" si="4"/>
        <v>4.6000000000000005</v>
      </c>
      <c r="J51" s="23">
        <f t="shared" si="5"/>
        <v>2.484</v>
      </c>
      <c r="K51" s="23">
        <f t="shared" si="6"/>
        <v>30.084000000000003</v>
      </c>
      <c r="L51" s="23">
        <f t="shared" si="3"/>
        <v>0</v>
      </c>
      <c r="M51" s="52"/>
      <c r="N51" s="52"/>
    </row>
    <row r="52" spans="1:14" ht="88.5" customHeight="1">
      <c r="A52" s="45"/>
      <c r="B52" s="47" t="s">
        <v>163</v>
      </c>
      <c r="C52" s="50" t="s">
        <v>164</v>
      </c>
      <c r="D52" s="45" t="s">
        <v>78</v>
      </c>
      <c r="E52" s="49"/>
      <c r="F52" s="23">
        <v>5</v>
      </c>
      <c r="G52" s="24">
        <v>0</v>
      </c>
      <c r="H52" s="23">
        <v>18</v>
      </c>
      <c r="I52" s="33">
        <f t="shared" si="4"/>
        <v>4.6000000000000005</v>
      </c>
      <c r="J52" s="23">
        <f t="shared" si="5"/>
        <v>2.484</v>
      </c>
      <c r="K52" s="23">
        <f t="shared" si="6"/>
        <v>30.084000000000003</v>
      </c>
      <c r="L52" s="23">
        <f t="shared" si="3"/>
        <v>0</v>
      </c>
      <c r="M52" s="52"/>
      <c r="N52" s="52"/>
    </row>
    <row r="53" spans="1:14" ht="39" customHeight="1">
      <c r="A53" s="45"/>
      <c r="B53" s="47" t="s">
        <v>73</v>
      </c>
      <c r="C53" s="50" t="s">
        <v>165</v>
      </c>
      <c r="D53" s="45" t="s">
        <v>75</v>
      </c>
      <c r="E53" s="49"/>
      <c r="F53" s="23">
        <v>2</v>
      </c>
      <c r="G53" s="24">
        <v>0</v>
      </c>
      <c r="H53" s="23">
        <v>2</v>
      </c>
      <c r="I53" s="33">
        <f t="shared" si="4"/>
        <v>0.8</v>
      </c>
      <c r="J53" s="23">
        <f t="shared" si="5"/>
        <v>0.432</v>
      </c>
      <c r="K53" s="23">
        <f t="shared" si="6"/>
        <v>5.2320000000000002</v>
      </c>
      <c r="L53" s="23">
        <f t="shared" si="3"/>
        <v>0</v>
      </c>
      <c r="M53" s="52"/>
      <c r="N53" s="52"/>
    </row>
    <row r="54" spans="1:14" ht="39" customHeight="1">
      <c r="A54" s="45"/>
      <c r="B54" s="47" t="s">
        <v>76</v>
      </c>
      <c r="C54" s="50" t="s">
        <v>166</v>
      </c>
      <c r="D54" s="45" t="s">
        <v>78</v>
      </c>
      <c r="E54" s="49"/>
      <c r="F54" s="23">
        <v>18</v>
      </c>
      <c r="G54" s="24">
        <v>60</v>
      </c>
      <c r="H54" s="23">
        <v>12</v>
      </c>
      <c r="I54" s="33">
        <f t="shared" si="4"/>
        <v>18</v>
      </c>
      <c r="J54" s="23">
        <f t="shared" si="5"/>
        <v>9.7199999999999989</v>
      </c>
      <c r="K54" s="23">
        <f t="shared" si="6"/>
        <v>117.72</v>
      </c>
      <c r="L54" s="23">
        <f t="shared" si="3"/>
        <v>0</v>
      </c>
      <c r="M54" s="52"/>
      <c r="N54" s="52"/>
    </row>
    <row r="55" spans="1:14" ht="72" customHeight="1">
      <c r="A55" s="45"/>
      <c r="B55" s="47" t="s">
        <v>79</v>
      </c>
      <c r="C55" s="50" t="s">
        <v>167</v>
      </c>
      <c r="D55" s="45" t="s">
        <v>78</v>
      </c>
      <c r="E55" s="49"/>
      <c r="F55" s="23">
        <v>170</v>
      </c>
      <c r="G55" s="24">
        <v>400</v>
      </c>
      <c r="H55" s="23">
        <v>15</v>
      </c>
      <c r="I55" s="33">
        <f t="shared" si="4"/>
        <v>117</v>
      </c>
      <c r="J55" s="23">
        <f t="shared" si="5"/>
        <v>63.18</v>
      </c>
      <c r="K55" s="23">
        <f t="shared" si="6"/>
        <v>765.18</v>
      </c>
      <c r="L55" s="23">
        <f t="shared" si="3"/>
        <v>0</v>
      </c>
      <c r="M55" s="52"/>
      <c r="N55" s="52"/>
    </row>
    <row r="56" spans="1:14" ht="72" customHeight="1">
      <c r="A56" s="45"/>
      <c r="B56" s="47" t="s">
        <v>168</v>
      </c>
      <c r="C56" s="50" t="s">
        <v>169</v>
      </c>
      <c r="D56" s="45" t="s">
        <v>78</v>
      </c>
      <c r="E56" s="49"/>
      <c r="F56" s="23">
        <v>170</v>
      </c>
      <c r="G56" s="24">
        <v>400</v>
      </c>
      <c r="H56" s="23">
        <v>15</v>
      </c>
      <c r="I56" s="33">
        <f t="shared" si="4"/>
        <v>117</v>
      </c>
      <c r="J56" s="23">
        <f t="shared" si="5"/>
        <v>63.18</v>
      </c>
      <c r="K56" s="23">
        <f t="shared" si="6"/>
        <v>765.18</v>
      </c>
      <c r="L56" s="23">
        <f t="shared" si="3"/>
        <v>0</v>
      </c>
      <c r="M56" s="52"/>
      <c r="N56" s="52"/>
    </row>
    <row r="57" spans="1:14" ht="72" customHeight="1">
      <c r="A57" s="45"/>
      <c r="B57" s="47" t="s">
        <v>170</v>
      </c>
      <c r="C57" s="50" t="s">
        <v>171</v>
      </c>
      <c r="D57" s="45" t="s">
        <v>78</v>
      </c>
      <c r="E57" s="49"/>
      <c r="F57" s="23">
        <v>260</v>
      </c>
      <c r="G57" s="23">
        <v>280</v>
      </c>
      <c r="H57" s="23">
        <v>40</v>
      </c>
      <c r="I57" s="33">
        <f t="shared" si="4"/>
        <v>116</v>
      </c>
      <c r="J57" s="23">
        <f t="shared" si="5"/>
        <v>62.64</v>
      </c>
      <c r="K57" s="23">
        <f t="shared" si="6"/>
        <v>758.64</v>
      </c>
      <c r="L57" s="23">
        <f t="shared" si="3"/>
        <v>0</v>
      </c>
      <c r="M57" s="52"/>
      <c r="N57" s="52"/>
    </row>
    <row r="58" spans="1:14" ht="55.5" customHeight="1">
      <c r="A58" s="45"/>
      <c r="B58" s="47" t="s">
        <v>172</v>
      </c>
      <c r="C58" s="50" t="s">
        <v>173</v>
      </c>
      <c r="D58" s="45" t="s">
        <v>78</v>
      </c>
      <c r="E58" s="49"/>
      <c r="F58" s="23">
        <v>260</v>
      </c>
      <c r="G58" s="23">
        <v>280</v>
      </c>
      <c r="H58" s="23">
        <v>40</v>
      </c>
      <c r="I58" s="33">
        <f t="shared" si="4"/>
        <v>116</v>
      </c>
      <c r="J58" s="23">
        <f t="shared" si="5"/>
        <v>62.64</v>
      </c>
      <c r="K58" s="23">
        <f t="shared" si="6"/>
        <v>758.64</v>
      </c>
      <c r="L58" s="23">
        <f t="shared" si="3"/>
        <v>0</v>
      </c>
      <c r="M58" s="52"/>
      <c r="N58" s="52"/>
    </row>
    <row r="59" spans="1:14" ht="72" customHeight="1">
      <c r="A59" s="45"/>
      <c r="B59" s="47" t="s">
        <v>174</v>
      </c>
      <c r="C59" s="50" t="s">
        <v>175</v>
      </c>
      <c r="D59" s="45" t="s">
        <v>78</v>
      </c>
      <c r="E59" s="49"/>
      <c r="F59" s="23">
        <v>170</v>
      </c>
      <c r="G59" s="24">
        <v>400</v>
      </c>
      <c r="H59" s="23">
        <v>15</v>
      </c>
      <c r="I59" s="33">
        <f t="shared" si="4"/>
        <v>117</v>
      </c>
      <c r="J59" s="23">
        <f t="shared" si="5"/>
        <v>63.18</v>
      </c>
      <c r="K59" s="23">
        <f t="shared" si="6"/>
        <v>765.18</v>
      </c>
      <c r="L59" s="23">
        <f t="shared" si="3"/>
        <v>0</v>
      </c>
      <c r="M59" s="52"/>
      <c r="N59" s="52"/>
    </row>
    <row r="60" spans="1:14" ht="72" customHeight="1">
      <c r="A60" s="45"/>
      <c r="B60" s="47" t="s">
        <v>176</v>
      </c>
      <c r="C60" s="50" t="s">
        <v>177</v>
      </c>
      <c r="D60" s="45" t="s">
        <v>78</v>
      </c>
      <c r="E60" s="49"/>
      <c r="F60" s="23">
        <v>170</v>
      </c>
      <c r="G60" s="24">
        <v>400</v>
      </c>
      <c r="H60" s="23">
        <v>15</v>
      </c>
      <c r="I60" s="33">
        <f t="shared" si="4"/>
        <v>117</v>
      </c>
      <c r="J60" s="23">
        <f t="shared" si="5"/>
        <v>63.18</v>
      </c>
      <c r="K60" s="23">
        <f t="shared" si="6"/>
        <v>765.18</v>
      </c>
      <c r="L60" s="23">
        <f t="shared" si="3"/>
        <v>0</v>
      </c>
      <c r="M60" s="52"/>
      <c r="N60" s="52"/>
    </row>
    <row r="61" spans="1:14" ht="55.5" customHeight="1">
      <c r="A61" s="45"/>
      <c r="B61" s="47" t="s">
        <v>178</v>
      </c>
      <c r="C61" s="50" t="s">
        <v>179</v>
      </c>
      <c r="D61" s="45" t="s">
        <v>101</v>
      </c>
      <c r="E61" s="54"/>
      <c r="F61" s="23">
        <v>800</v>
      </c>
      <c r="G61" s="23">
        <v>4000</v>
      </c>
      <c r="H61" s="23">
        <v>50</v>
      </c>
      <c r="I61" s="33">
        <f t="shared" si="4"/>
        <v>970</v>
      </c>
      <c r="J61" s="23">
        <f t="shared" si="5"/>
        <v>523.79999999999995</v>
      </c>
      <c r="K61" s="23">
        <f t="shared" si="6"/>
        <v>6343.8</v>
      </c>
      <c r="L61" s="23">
        <f t="shared" si="3"/>
        <v>0</v>
      </c>
      <c r="M61" s="52"/>
      <c r="N61" s="52"/>
    </row>
    <row r="62" spans="1:14" ht="55.5" customHeight="1">
      <c r="A62" s="45"/>
      <c r="B62" s="47" t="s">
        <v>178</v>
      </c>
      <c r="C62" s="50" t="s">
        <v>180</v>
      </c>
      <c r="D62" s="45" t="s">
        <v>101</v>
      </c>
      <c r="E62" s="54"/>
      <c r="F62" s="23">
        <v>800</v>
      </c>
      <c r="G62" s="23">
        <v>4000</v>
      </c>
      <c r="H62" s="23">
        <v>50</v>
      </c>
      <c r="I62" s="33">
        <f t="shared" si="4"/>
        <v>970</v>
      </c>
      <c r="J62" s="23">
        <f t="shared" si="5"/>
        <v>523.79999999999995</v>
      </c>
      <c r="K62" s="23">
        <f t="shared" si="6"/>
        <v>6343.8</v>
      </c>
      <c r="L62" s="23">
        <f t="shared" si="3"/>
        <v>0</v>
      </c>
      <c r="M62" s="52"/>
      <c r="N62" s="52"/>
    </row>
    <row r="63" spans="1:14" ht="72" customHeight="1">
      <c r="A63" s="45"/>
      <c r="B63" s="47" t="s">
        <v>181</v>
      </c>
      <c r="C63" s="47" t="s">
        <v>182</v>
      </c>
      <c r="D63" s="45" t="s">
        <v>75</v>
      </c>
      <c r="E63" s="43">
        <v>20.36</v>
      </c>
      <c r="F63" s="23">
        <v>30</v>
      </c>
      <c r="G63" s="23">
        <v>70</v>
      </c>
      <c r="H63" s="23">
        <v>10</v>
      </c>
      <c r="I63" s="33">
        <f t="shared" si="4"/>
        <v>22</v>
      </c>
      <c r="J63" s="23">
        <f t="shared" si="5"/>
        <v>11.879999999999999</v>
      </c>
      <c r="K63" s="23">
        <f t="shared" si="6"/>
        <v>143.88</v>
      </c>
      <c r="L63" s="23">
        <f t="shared" si="3"/>
        <v>2929.3968</v>
      </c>
      <c r="M63" s="52"/>
      <c r="N63" s="52"/>
    </row>
    <row r="64" spans="1:14" ht="72" customHeight="1">
      <c r="A64" s="45"/>
      <c r="B64" s="47" t="s">
        <v>183</v>
      </c>
      <c r="C64" s="47" t="s">
        <v>184</v>
      </c>
      <c r="D64" s="45" t="s">
        <v>75</v>
      </c>
      <c r="E64" s="43">
        <v>3.91</v>
      </c>
      <c r="F64" s="23">
        <v>50</v>
      </c>
      <c r="G64" s="23">
        <v>120</v>
      </c>
      <c r="H64" s="23">
        <v>15</v>
      </c>
      <c r="I64" s="33">
        <f t="shared" si="4"/>
        <v>37</v>
      </c>
      <c r="J64" s="23">
        <f t="shared" si="5"/>
        <v>19.98</v>
      </c>
      <c r="K64" s="23">
        <f t="shared" si="6"/>
        <v>241.98</v>
      </c>
      <c r="L64" s="23">
        <f t="shared" si="3"/>
        <v>946.14179999999999</v>
      </c>
      <c r="M64" s="52"/>
      <c r="N64" s="52"/>
    </row>
    <row r="65" spans="1:14" ht="72" customHeight="1">
      <c r="A65" s="45"/>
      <c r="B65" s="47" t="s">
        <v>185</v>
      </c>
      <c r="C65" s="47" t="s">
        <v>186</v>
      </c>
      <c r="D65" s="45" t="s">
        <v>75</v>
      </c>
      <c r="E65" s="43">
        <v>22.46</v>
      </c>
      <c r="F65" s="55">
        <v>90</v>
      </c>
      <c r="G65" s="55">
        <v>160</v>
      </c>
      <c r="H65" s="55">
        <v>90</v>
      </c>
      <c r="I65" s="33">
        <f t="shared" si="4"/>
        <v>68</v>
      </c>
      <c r="J65" s="23">
        <f t="shared" si="5"/>
        <v>36.72</v>
      </c>
      <c r="K65" s="23">
        <f t="shared" si="6"/>
        <v>444.72</v>
      </c>
      <c r="L65" s="23">
        <f t="shared" si="3"/>
        <v>9988.4112000000005</v>
      </c>
      <c r="M65" s="57"/>
      <c r="N65" s="57"/>
    </row>
    <row r="66" spans="1:14" ht="72" customHeight="1">
      <c r="A66" s="45"/>
      <c r="B66" s="47" t="s">
        <v>187</v>
      </c>
      <c r="C66" s="50" t="s">
        <v>188</v>
      </c>
      <c r="D66" s="45" t="s">
        <v>101</v>
      </c>
      <c r="E66" s="54"/>
      <c r="F66" s="23">
        <v>2800</v>
      </c>
      <c r="G66" s="23">
        <v>4600</v>
      </c>
      <c r="H66" s="23">
        <v>50</v>
      </c>
      <c r="I66" s="33">
        <f t="shared" si="4"/>
        <v>1490</v>
      </c>
      <c r="J66" s="23">
        <f t="shared" si="5"/>
        <v>804.6</v>
      </c>
      <c r="K66" s="23">
        <f t="shared" si="6"/>
        <v>9744.6</v>
      </c>
      <c r="L66" s="23">
        <f t="shared" si="3"/>
        <v>0</v>
      </c>
      <c r="M66" s="57"/>
      <c r="N66" s="57"/>
    </row>
    <row r="67" spans="1:14" ht="29.1" customHeight="1">
      <c r="A67" s="48">
        <v>4</v>
      </c>
      <c r="B67" s="46" t="s">
        <v>189</v>
      </c>
      <c r="C67" s="50"/>
      <c r="D67" s="45"/>
      <c r="E67" s="49"/>
      <c r="F67" s="23"/>
      <c r="G67" s="23"/>
      <c r="H67" s="23"/>
      <c r="I67" s="33">
        <f t="shared" si="4"/>
        <v>0</v>
      </c>
      <c r="J67" s="23">
        <f t="shared" si="5"/>
        <v>0</v>
      </c>
      <c r="K67" s="23">
        <f t="shared" si="6"/>
        <v>0</v>
      </c>
      <c r="L67" s="23">
        <f t="shared" si="3"/>
        <v>0</v>
      </c>
      <c r="M67" s="52"/>
      <c r="N67" s="52"/>
    </row>
    <row r="68" spans="1:14" ht="59.1" customHeight="1">
      <c r="A68" s="45"/>
      <c r="B68" s="47" t="s">
        <v>161</v>
      </c>
      <c r="C68" s="50" t="s">
        <v>162</v>
      </c>
      <c r="D68" s="45" t="s">
        <v>78</v>
      </c>
      <c r="E68" s="49"/>
      <c r="F68" s="23">
        <v>5</v>
      </c>
      <c r="G68" s="24">
        <v>0</v>
      </c>
      <c r="H68" s="23">
        <v>18</v>
      </c>
      <c r="I68" s="33">
        <f t="shared" si="4"/>
        <v>4.6000000000000005</v>
      </c>
      <c r="J68" s="23">
        <f t="shared" si="5"/>
        <v>2.484</v>
      </c>
      <c r="K68" s="23">
        <f t="shared" si="6"/>
        <v>30.084000000000003</v>
      </c>
      <c r="L68" s="23">
        <f t="shared" si="3"/>
        <v>0</v>
      </c>
      <c r="M68" s="52"/>
      <c r="N68" s="52"/>
    </row>
    <row r="69" spans="1:14" ht="66.95" customHeight="1">
      <c r="A69" s="45"/>
      <c r="B69" s="47" t="s">
        <v>163</v>
      </c>
      <c r="C69" s="50" t="s">
        <v>164</v>
      </c>
      <c r="D69" s="45" t="s">
        <v>78</v>
      </c>
      <c r="E69" s="49"/>
      <c r="F69" s="23"/>
      <c r="G69" s="23"/>
      <c r="H69" s="23"/>
      <c r="I69" s="33">
        <f t="shared" si="4"/>
        <v>0</v>
      </c>
      <c r="J69" s="23">
        <f t="shared" si="5"/>
        <v>0</v>
      </c>
      <c r="K69" s="23">
        <f t="shared" si="6"/>
        <v>0</v>
      </c>
      <c r="L69" s="23">
        <f t="shared" si="3"/>
        <v>0</v>
      </c>
      <c r="M69" s="52"/>
      <c r="N69" s="52"/>
    </row>
    <row r="70" spans="1:14" ht="39" customHeight="1">
      <c r="A70" s="45"/>
      <c r="B70" s="47" t="s">
        <v>73</v>
      </c>
      <c r="C70" s="50" t="s">
        <v>165</v>
      </c>
      <c r="D70" s="45" t="s">
        <v>75</v>
      </c>
      <c r="E70" s="49"/>
      <c r="F70" s="23"/>
      <c r="G70" s="23"/>
      <c r="H70" s="23"/>
      <c r="I70" s="33">
        <f t="shared" si="4"/>
        <v>0</v>
      </c>
      <c r="J70" s="23">
        <f t="shared" si="5"/>
        <v>0</v>
      </c>
      <c r="K70" s="23">
        <f t="shared" si="6"/>
        <v>0</v>
      </c>
      <c r="L70" s="23">
        <f t="shared" si="3"/>
        <v>0</v>
      </c>
      <c r="M70" s="52"/>
      <c r="N70" s="52"/>
    </row>
    <row r="71" spans="1:14" ht="72" customHeight="1">
      <c r="A71" s="45"/>
      <c r="B71" s="47" t="s">
        <v>190</v>
      </c>
      <c r="C71" s="50" t="s">
        <v>169</v>
      </c>
      <c r="D71" s="45" t="s">
        <v>78</v>
      </c>
      <c r="E71" s="49"/>
      <c r="F71" s="23">
        <v>170</v>
      </c>
      <c r="G71" s="24">
        <v>400</v>
      </c>
      <c r="H71" s="23">
        <v>15</v>
      </c>
      <c r="I71" s="33">
        <f t="shared" si="4"/>
        <v>117</v>
      </c>
      <c r="J71" s="23">
        <f t="shared" si="5"/>
        <v>63.18</v>
      </c>
      <c r="K71" s="23">
        <f t="shared" si="6"/>
        <v>765.18</v>
      </c>
      <c r="L71" s="23">
        <f t="shared" si="3"/>
        <v>0</v>
      </c>
      <c r="M71" s="52"/>
      <c r="N71" s="52"/>
    </row>
    <row r="72" spans="1:14" ht="55.5" customHeight="1">
      <c r="A72" s="45"/>
      <c r="B72" s="47" t="s">
        <v>191</v>
      </c>
      <c r="C72" s="50" t="s">
        <v>173</v>
      </c>
      <c r="D72" s="45" t="s">
        <v>78</v>
      </c>
      <c r="E72" s="49"/>
      <c r="F72" s="23">
        <v>170</v>
      </c>
      <c r="G72" s="24">
        <v>400</v>
      </c>
      <c r="H72" s="23">
        <v>15</v>
      </c>
      <c r="I72" s="33">
        <f t="shared" ref="I72:I95" si="7">(F72+G72+H72)*0.2</f>
        <v>117</v>
      </c>
      <c r="J72" s="23">
        <f t="shared" ref="J72:J95" si="8">(F72+G72+H72+I72)*0.09</f>
        <v>63.18</v>
      </c>
      <c r="K72" s="23">
        <f t="shared" ref="K72:K95" si="9">SUM(F72:J72)</f>
        <v>765.18</v>
      </c>
      <c r="L72" s="23">
        <f t="shared" ref="L72:L95" si="10">E72*K72</f>
        <v>0</v>
      </c>
      <c r="M72" s="52"/>
      <c r="N72" s="52"/>
    </row>
    <row r="73" spans="1:14" ht="55.5" customHeight="1">
      <c r="A73" s="45"/>
      <c r="B73" s="47" t="s">
        <v>178</v>
      </c>
      <c r="C73" s="50" t="s">
        <v>179</v>
      </c>
      <c r="D73" s="45" t="s">
        <v>101</v>
      </c>
      <c r="E73" s="54"/>
      <c r="F73" s="23">
        <v>800</v>
      </c>
      <c r="G73" s="23">
        <v>4000</v>
      </c>
      <c r="H73" s="23">
        <v>50</v>
      </c>
      <c r="I73" s="33">
        <f t="shared" si="7"/>
        <v>970</v>
      </c>
      <c r="J73" s="23">
        <f t="shared" si="8"/>
        <v>523.79999999999995</v>
      </c>
      <c r="K73" s="23">
        <f t="shared" si="9"/>
        <v>6343.8</v>
      </c>
      <c r="L73" s="23">
        <f t="shared" si="10"/>
        <v>0</v>
      </c>
      <c r="M73" s="52"/>
      <c r="N73" s="52"/>
    </row>
    <row r="74" spans="1:14" ht="55.5" customHeight="1">
      <c r="A74" s="45"/>
      <c r="B74" s="47" t="s">
        <v>178</v>
      </c>
      <c r="C74" s="50" t="s">
        <v>192</v>
      </c>
      <c r="D74" s="45" t="s">
        <v>101</v>
      </c>
      <c r="E74" s="54"/>
      <c r="F74" s="23">
        <v>800</v>
      </c>
      <c r="G74" s="23">
        <v>4000</v>
      </c>
      <c r="H74" s="23">
        <v>50</v>
      </c>
      <c r="I74" s="33">
        <f t="shared" si="7"/>
        <v>970</v>
      </c>
      <c r="J74" s="23">
        <f t="shared" si="8"/>
        <v>523.79999999999995</v>
      </c>
      <c r="K74" s="23">
        <f t="shared" si="9"/>
        <v>6343.8</v>
      </c>
      <c r="L74" s="23">
        <f t="shared" si="10"/>
        <v>0</v>
      </c>
      <c r="M74" s="52"/>
      <c r="N74" s="52"/>
    </row>
    <row r="75" spans="1:14" ht="55.5" customHeight="1">
      <c r="A75" s="45"/>
      <c r="B75" s="47" t="s">
        <v>181</v>
      </c>
      <c r="C75" s="47" t="s">
        <v>193</v>
      </c>
      <c r="D75" s="45" t="s">
        <v>75</v>
      </c>
      <c r="E75" s="43">
        <v>33.54</v>
      </c>
      <c r="F75" s="55">
        <v>30</v>
      </c>
      <c r="G75" s="55">
        <v>70</v>
      </c>
      <c r="H75" s="55">
        <v>10</v>
      </c>
      <c r="I75" s="33">
        <f t="shared" si="7"/>
        <v>22</v>
      </c>
      <c r="J75" s="23">
        <f t="shared" si="8"/>
        <v>11.879999999999999</v>
      </c>
      <c r="K75" s="23">
        <f t="shared" si="9"/>
        <v>143.88</v>
      </c>
      <c r="L75" s="23">
        <f t="shared" si="10"/>
        <v>4825.7352000000001</v>
      </c>
      <c r="M75" s="52"/>
      <c r="N75" s="52"/>
    </row>
    <row r="76" spans="1:14" ht="55.5" customHeight="1">
      <c r="A76" s="45"/>
      <c r="B76" s="47" t="s">
        <v>183</v>
      </c>
      <c r="C76" s="47" t="s">
        <v>194</v>
      </c>
      <c r="D76" s="45" t="s">
        <v>75</v>
      </c>
      <c r="E76" s="43">
        <v>14.15</v>
      </c>
      <c r="F76" s="55">
        <v>50</v>
      </c>
      <c r="G76" s="55">
        <v>120</v>
      </c>
      <c r="H76" s="55">
        <v>15</v>
      </c>
      <c r="I76" s="33">
        <f t="shared" si="7"/>
        <v>37</v>
      </c>
      <c r="J76" s="23">
        <f t="shared" si="8"/>
        <v>19.98</v>
      </c>
      <c r="K76" s="23">
        <f t="shared" si="9"/>
        <v>241.98</v>
      </c>
      <c r="L76" s="23">
        <f t="shared" si="10"/>
        <v>3424.0169999999998</v>
      </c>
      <c r="M76" s="52"/>
      <c r="N76" s="52"/>
    </row>
    <row r="77" spans="1:14" ht="72" customHeight="1">
      <c r="A77" s="45"/>
      <c r="B77" s="47" t="s">
        <v>185</v>
      </c>
      <c r="C77" s="47" t="s">
        <v>186</v>
      </c>
      <c r="D77" s="45" t="s">
        <v>75</v>
      </c>
      <c r="E77" s="43">
        <v>73.37</v>
      </c>
      <c r="F77" s="55">
        <v>90</v>
      </c>
      <c r="G77" s="55">
        <v>160</v>
      </c>
      <c r="H77" s="55">
        <v>90</v>
      </c>
      <c r="I77" s="33">
        <f t="shared" si="7"/>
        <v>68</v>
      </c>
      <c r="J77" s="23">
        <f t="shared" si="8"/>
        <v>36.72</v>
      </c>
      <c r="K77" s="23">
        <f t="shared" si="9"/>
        <v>444.72</v>
      </c>
      <c r="L77" s="23">
        <f t="shared" si="10"/>
        <v>32629.106400000004</v>
      </c>
      <c r="M77" s="57"/>
      <c r="N77" s="57"/>
    </row>
    <row r="78" spans="1:14" ht="72" customHeight="1">
      <c r="A78" s="45"/>
      <c r="B78" s="47" t="s">
        <v>187</v>
      </c>
      <c r="C78" s="50" t="s">
        <v>188</v>
      </c>
      <c r="D78" s="45" t="s">
        <v>101</v>
      </c>
      <c r="E78" s="54"/>
      <c r="F78" s="23">
        <v>2800</v>
      </c>
      <c r="G78" s="23">
        <v>4600</v>
      </c>
      <c r="H78" s="23">
        <v>50</v>
      </c>
      <c r="I78" s="33">
        <f t="shared" si="7"/>
        <v>1490</v>
      </c>
      <c r="J78" s="23">
        <f t="shared" si="8"/>
        <v>804.6</v>
      </c>
      <c r="K78" s="23">
        <f t="shared" si="9"/>
        <v>9744.6</v>
      </c>
      <c r="L78" s="23">
        <f t="shared" si="10"/>
        <v>0</v>
      </c>
      <c r="M78" s="57"/>
      <c r="N78" s="57"/>
    </row>
    <row r="79" spans="1:14" ht="36" customHeight="1">
      <c r="A79" s="48">
        <v>5</v>
      </c>
      <c r="B79" s="46" t="s">
        <v>195</v>
      </c>
      <c r="C79" s="50"/>
      <c r="D79" s="45"/>
      <c r="E79" s="54"/>
      <c r="F79" s="23"/>
      <c r="G79" s="23"/>
      <c r="H79" s="23"/>
      <c r="I79" s="33">
        <f t="shared" si="7"/>
        <v>0</v>
      </c>
      <c r="J79" s="23">
        <f t="shared" si="8"/>
        <v>0</v>
      </c>
      <c r="K79" s="23">
        <f t="shared" si="9"/>
        <v>0</v>
      </c>
      <c r="L79" s="23">
        <f t="shared" si="10"/>
        <v>0</v>
      </c>
      <c r="M79" s="57"/>
      <c r="N79" s="57"/>
    </row>
    <row r="80" spans="1:14" ht="88.5" customHeight="1">
      <c r="A80" s="45"/>
      <c r="B80" s="47" t="s">
        <v>161</v>
      </c>
      <c r="C80" s="50" t="s">
        <v>162</v>
      </c>
      <c r="D80" s="45" t="s">
        <v>78</v>
      </c>
      <c r="E80" s="54"/>
      <c r="F80" s="23">
        <v>5</v>
      </c>
      <c r="G80" s="24">
        <v>0</v>
      </c>
      <c r="H80" s="23">
        <v>18</v>
      </c>
      <c r="I80" s="33">
        <f t="shared" si="7"/>
        <v>4.6000000000000005</v>
      </c>
      <c r="J80" s="23">
        <f t="shared" si="8"/>
        <v>2.484</v>
      </c>
      <c r="K80" s="23">
        <f t="shared" si="9"/>
        <v>30.084000000000003</v>
      </c>
      <c r="L80" s="23">
        <f t="shared" si="10"/>
        <v>0</v>
      </c>
      <c r="M80" s="57"/>
      <c r="N80" s="57"/>
    </row>
    <row r="81" spans="1:14" ht="88.5" customHeight="1">
      <c r="A81" s="45"/>
      <c r="B81" s="47" t="s">
        <v>163</v>
      </c>
      <c r="C81" s="50" t="s">
        <v>164</v>
      </c>
      <c r="D81" s="45" t="s">
        <v>78</v>
      </c>
      <c r="E81" s="54"/>
      <c r="F81" s="23">
        <v>5</v>
      </c>
      <c r="G81" s="24">
        <v>0</v>
      </c>
      <c r="H81" s="23">
        <v>18</v>
      </c>
      <c r="I81" s="33">
        <f t="shared" si="7"/>
        <v>4.6000000000000005</v>
      </c>
      <c r="J81" s="23">
        <f t="shared" si="8"/>
        <v>2.484</v>
      </c>
      <c r="K81" s="23">
        <f t="shared" si="9"/>
        <v>30.084000000000003</v>
      </c>
      <c r="L81" s="23">
        <f t="shared" si="10"/>
        <v>0</v>
      </c>
      <c r="M81" s="57"/>
      <c r="N81" s="57"/>
    </row>
    <row r="82" spans="1:14" ht="39" customHeight="1">
      <c r="A82" s="45"/>
      <c r="B82" s="47" t="s">
        <v>73</v>
      </c>
      <c r="C82" s="50" t="s">
        <v>165</v>
      </c>
      <c r="D82" s="45" t="s">
        <v>75</v>
      </c>
      <c r="E82" s="54"/>
      <c r="F82" s="23">
        <v>2</v>
      </c>
      <c r="G82" s="24">
        <v>0</v>
      </c>
      <c r="H82" s="23">
        <v>2</v>
      </c>
      <c r="I82" s="33">
        <f t="shared" si="7"/>
        <v>0.8</v>
      </c>
      <c r="J82" s="23">
        <f t="shared" si="8"/>
        <v>0.432</v>
      </c>
      <c r="K82" s="23">
        <f t="shared" si="9"/>
        <v>5.2320000000000002</v>
      </c>
      <c r="L82" s="23">
        <f t="shared" si="10"/>
        <v>0</v>
      </c>
      <c r="M82" s="57"/>
      <c r="N82" s="57"/>
    </row>
    <row r="83" spans="1:14" ht="39" customHeight="1">
      <c r="A83" s="45"/>
      <c r="B83" s="47" t="s">
        <v>76</v>
      </c>
      <c r="C83" s="50" t="s">
        <v>166</v>
      </c>
      <c r="D83" s="45" t="s">
        <v>78</v>
      </c>
      <c r="E83" s="54"/>
      <c r="F83" s="23">
        <v>18</v>
      </c>
      <c r="G83" s="24">
        <v>60</v>
      </c>
      <c r="H83" s="23">
        <v>12</v>
      </c>
      <c r="I83" s="33">
        <f t="shared" si="7"/>
        <v>18</v>
      </c>
      <c r="J83" s="23">
        <f t="shared" si="8"/>
        <v>9.7199999999999989</v>
      </c>
      <c r="K83" s="23">
        <f t="shared" si="9"/>
        <v>117.72</v>
      </c>
      <c r="L83" s="23">
        <f t="shared" si="10"/>
        <v>0</v>
      </c>
      <c r="M83" s="57"/>
      <c r="N83" s="57"/>
    </row>
    <row r="84" spans="1:14" ht="72" customHeight="1">
      <c r="A84" s="45"/>
      <c r="B84" s="47" t="s">
        <v>79</v>
      </c>
      <c r="C84" s="50" t="s">
        <v>167</v>
      </c>
      <c r="D84" s="45" t="s">
        <v>78</v>
      </c>
      <c r="E84" s="54"/>
      <c r="F84" s="23">
        <v>170</v>
      </c>
      <c r="G84" s="24">
        <v>400</v>
      </c>
      <c r="H84" s="23">
        <v>15</v>
      </c>
      <c r="I84" s="33">
        <f t="shared" si="7"/>
        <v>117</v>
      </c>
      <c r="J84" s="23">
        <f t="shared" si="8"/>
        <v>63.18</v>
      </c>
      <c r="K84" s="23">
        <f t="shared" si="9"/>
        <v>765.18</v>
      </c>
      <c r="L84" s="23">
        <f t="shared" si="10"/>
        <v>0</v>
      </c>
      <c r="M84" s="57"/>
      <c r="N84" s="57"/>
    </row>
    <row r="85" spans="1:14" ht="72" customHeight="1">
      <c r="A85" s="45"/>
      <c r="B85" s="47" t="s">
        <v>168</v>
      </c>
      <c r="C85" s="50" t="s">
        <v>169</v>
      </c>
      <c r="D85" s="45" t="s">
        <v>78</v>
      </c>
      <c r="E85" s="54"/>
      <c r="F85" s="23">
        <v>170</v>
      </c>
      <c r="G85" s="24">
        <v>400</v>
      </c>
      <c r="H85" s="23">
        <v>15</v>
      </c>
      <c r="I85" s="33">
        <f t="shared" si="7"/>
        <v>117</v>
      </c>
      <c r="J85" s="23">
        <f t="shared" si="8"/>
        <v>63.18</v>
      </c>
      <c r="K85" s="23">
        <f t="shared" si="9"/>
        <v>765.18</v>
      </c>
      <c r="L85" s="23">
        <f t="shared" si="10"/>
        <v>0</v>
      </c>
      <c r="M85" s="57"/>
      <c r="N85" s="57"/>
    </row>
    <row r="86" spans="1:14" ht="72" customHeight="1">
      <c r="A86" s="45"/>
      <c r="B86" s="47" t="s">
        <v>170</v>
      </c>
      <c r="C86" s="50" t="s">
        <v>171</v>
      </c>
      <c r="D86" s="45" t="s">
        <v>78</v>
      </c>
      <c r="E86" s="54"/>
      <c r="F86" s="23">
        <v>260</v>
      </c>
      <c r="G86" s="23">
        <v>280</v>
      </c>
      <c r="H86" s="23">
        <v>40</v>
      </c>
      <c r="I86" s="33">
        <f t="shared" si="7"/>
        <v>116</v>
      </c>
      <c r="J86" s="23">
        <f t="shared" si="8"/>
        <v>62.64</v>
      </c>
      <c r="K86" s="23">
        <f t="shared" si="9"/>
        <v>758.64</v>
      </c>
      <c r="L86" s="23">
        <f t="shared" si="10"/>
        <v>0</v>
      </c>
      <c r="M86" s="57"/>
      <c r="N86" s="57"/>
    </row>
    <row r="87" spans="1:14" ht="72" customHeight="1">
      <c r="A87" s="45"/>
      <c r="B87" s="47" t="s">
        <v>174</v>
      </c>
      <c r="C87" s="50" t="s">
        <v>175</v>
      </c>
      <c r="D87" s="45" t="s">
        <v>78</v>
      </c>
      <c r="E87" s="54"/>
      <c r="F87" s="23">
        <v>170</v>
      </c>
      <c r="G87" s="24">
        <v>400</v>
      </c>
      <c r="H87" s="23">
        <v>15</v>
      </c>
      <c r="I87" s="33">
        <f t="shared" si="7"/>
        <v>117</v>
      </c>
      <c r="J87" s="23">
        <f t="shared" si="8"/>
        <v>63.18</v>
      </c>
      <c r="K87" s="23">
        <f t="shared" si="9"/>
        <v>765.18</v>
      </c>
      <c r="L87" s="23">
        <f t="shared" si="10"/>
        <v>0</v>
      </c>
      <c r="M87" s="57"/>
      <c r="N87" s="57"/>
    </row>
    <row r="88" spans="1:14" ht="72" customHeight="1">
      <c r="A88" s="45"/>
      <c r="B88" s="47" t="s">
        <v>196</v>
      </c>
      <c r="C88" s="50" t="s">
        <v>197</v>
      </c>
      <c r="D88" s="45" t="s">
        <v>78</v>
      </c>
      <c r="E88" s="54"/>
      <c r="F88" s="23">
        <v>170</v>
      </c>
      <c r="G88" s="24">
        <v>400</v>
      </c>
      <c r="H88" s="23">
        <v>15</v>
      </c>
      <c r="I88" s="33">
        <f t="shared" si="7"/>
        <v>117</v>
      </c>
      <c r="J88" s="23">
        <f t="shared" si="8"/>
        <v>63.18</v>
      </c>
      <c r="K88" s="23">
        <f t="shared" si="9"/>
        <v>765.18</v>
      </c>
      <c r="L88" s="23">
        <f t="shared" si="10"/>
        <v>0</v>
      </c>
      <c r="M88" s="57"/>
      <c r="N88" s="57"/>
    </row>
    <row r="89" spans="1:14" ht="55.5" customHeight="1">
      <c r="A89" s="45"/>
      <c r="B89" s="47" t="s">
        <v>178</v>
      </c>
      <c r="C89" s="50" t="s">
        <v>179</v>
      </c>
      <c r="D89" s="45" t="s">
        <v>101</v>
      </c>
      <c r="E89" s="54"/>
      <c r="F89" s="23">
        <v>800</v>
      </c>
      <c r="G89" s="23">
        <v>4000</v>
      </c>
      <c r="H89" s="23">
        <v>50</v>
      </c>
      <c r="I89" s="33">
        <f t="shared" si="7"/>
        <v>970</v>
      </c>
      <c r="J89" s="23">
        <f t="shared" si="8"/>
        <v>523.79999999999995</v>
      </c>
      <c r="K89" s="23">
        <f t="shared" si="9"/>
        <v>6343.8</v>
      </c>
      <c r="L89" s="23">
        <f t="shared" si="10"/>
        <v>0</v>
      </c>
      <c r="M89" s="57"/>
      <c r="N89" s="57"/>
    </row>
    <row r="90" spans="1:14" ht="55.5" customHeight="1">
      <c r="A90" s="45"/>
      <c r="B90" s="47" t="s">
        <v>178</v>
      </c>
      <c r="C90" s="50" t="s">
        <v>192</v>
      </c>
      <c r="D90" s="45" t="s">
        <v>101</v>
      </c>
      <c r="E90" s="54"/>
      <c r="F90" s="23">
        <v>800</v>
      </c>
      <c r="G90" s="23">
        <v>4000</v>
      </c>
      <c r="H90" s="23">
        <v>50</v>
      </c>
      <c r="I90" s="33">
        <f t="shared" si="7"/>
        <v>970</v>
      </c>
      <c r="J90" s="23">
        <f t="shared" si="8"/>
        <v>523.79999999999995</v>
      </c>
      <c r="K90" s="23">
        <f t="shared" si="9"/>
        <v>6343.8</v>
      </c>
      <c r="L90" s="23">
        <f t="shared" si="10"/>
        <v>0</v>
      </c>
      <c r="M90" s="57"/>
      <c r="N90" s="57"/>
    </row>
    <row r="91" spans="1:14" ht="105" customHeight="1">
      <c r="A91" s="45"/>
      <c r="B91" s="47" t="s">
        <v>198</v>
      </c>
      <c r="C91" s="47" t="s">
        <v>199</v>
      </c>
      <c r="D91" s="45" t="s">
        <v>75</v>
      </c>
      <c r="E91" s="43">
        <v>27.21</v>
      </c>
      <c r="F91" s="55">
        <v>30</v>
      </c>
      <c r="G91" s="55">
        <v>70</v>
      </c>
      <c r="H91" s="55">
        <v>10</v>
      </c>
      <c r="I91" s="33">
        <f t="shared" si="7"/>
        <v>22</v>
      </c>
      <c r="J91" s="23">
        <f t="shared" si="8"/>
        <v>11.879999999999999</v>
      </c>
      <c r="K91" s="23">
        <f t="shared" si="9"/>
        <v>143.88</v>
      </c>
      <c r="L91" s="23">
        <f t="shared" si="10"/>
        <v>3914.9748</v>
      </c>
      <c r="M91" s="57"/>
      <c r="N91" s="57"/>
    </row>
    <row r="92" spans="1:14" ht="55.5" customHeight="1">
      <c r="A92" s="45"/>
      <c r="B92" s="47" t="s">
        <v>200</v>
      </c>
      <c r="C92" s="47" t="s">
        <v>201</v>
      </c>
      <c r="D92" s="45" t="s">
        <v>75</v>
      </c>
      <c r="E92" s="43">
        <v>0.39</v>
      </c>
      <c r="F92" s="55">
        <v>90</v>
      </c>
      <c r="G92" s="55">
        <v>160</v>
      </c>
      <c r="H92" s="55">
        <v>90</v>
      </c>
      <c r="I92" s="33">
        <f t="shared" si="7"/>
        <v>68</v>
      </c>
      <c r="J92" s="23">
        <f t="shared" si="8"/>
        <v>36.72</v>
      </c>
      <c r="K92" s="23">
        <f t="shared" si="9"/>
        <v>444.72</v>
      </c>
      <c r="L92" s="23">
        <f t="shared" si="10"/>
        <v>173.44080000000002</v>
      </c>
      <c r="M92" s="57"/>
      <c r="N92" s="57"/>
    </row>
    <row r="93" spans="1:14" ht="72" customHeight="1">
      <c r="A93" s="45"/>
      <c r="B93" s="47" t="s">
        <v>200</v>
      </c>
      <c r="C93" s="47" t="s">
        <v>202</v>
      </c>
      <c r="D93" s="45" t="s">
        <v>75</v>
      </c>
      <c r="E93" s="112">
        <v>0.54</v>
      </c>
      <c r="F93" s="55">
        <v>90</v>
      </c>
      <c r="G93" s="55">
        <v>160</v>
      </c>
      <c r="H93" s="55">
        <v>90</v>
      </c>
      <c r="I93" s="33">
        <f t="shared" si="7"/>
        <v>68</v>
      </c>
      <c r="J93" s="23">
        <f t="shared" si="8"/>
        <v>36.72</v>
      </c>
      <c r="K93" s="23">
        <f t="shared" si="9"/>
        <v>444.72</v>
      </c>
      <c r="L93" s="23">
        <f t="shared" si="10"/>
        <v>240.14880000000002</v>
      </c>
      <c r="M93" s="57"/>
      <c r="N93" s="57"/>
    </row>
    <row r="94" spans="1:14" ht="72" customHeight="1">
      <c r="A94" s="45"/>
      <c r="B94" s="47" t="s">
        <v>203</v>
      </c>
      <c r="C94" s="47" t="s">
        <v>204</v>
      </c>
      <c r="D94" s="45" t="s">
        <v>75</v>
      </c>
      <c r="E94" s="112">
        <f>4.92</f>
        <v>4.92</v>
      </c>
      <c r="F94" s="55">
        <v>90</v>
      </c>
      <c r="G94" s="55">
        <v>130</v>
      </c>
      <c r="H94" s="55">
        <v>90</v>
      </c>
      <c r="I94" s="33">
        <f t="shared" si="7"/>
        <v>62</v>
      </c>
      <c r="J94" s="23">
        <f t="shared" si="8"/>
        <v>33.479999999999997</v>
      </c>
      <c r="K94" s="23">
        <f t="shared" si="9"/>
        <v>405.48</v>
      </c>
      <c r="L94" s="23">
        <f t="shared" si="10"/>
        <v>1994.9616000000001</v>
      </c>
      <c r="M94" s="57"/>
      <c r="N94" s="57"/>
    </row>
    <row r="95" spans="1:14" ht="105" customHeight="1">
      <c r="A95" s="45"/>
      <c r="B95" s="47" t="s">
        <v>205</v>
      </c>
      <c r="C95" s="47" t="s">
        <v>206</v>
      </c>
      <c r="D95" s="45" t="s">
        <v>93</v>
      </c>
      <c r="E95" s="112">
        <f>14.5</f>
        <v>14.5</v>
      </c>
      <c r="F95" s="55">
        <v>50</v>
      </c>
      <c r="G95" s="55">
        <v>250</v>
      </c>
      <c r="H95" s="55">
        <v>60</v>
      </c>
      <c r="I95" s="33">
        <f t="shared" si="7"/>
        <v>72</v>
      </c>
      <c r="J95" s="23">
        <f t="shared" si="8"/>
        <v>38.879999999999995</v>
      </c>
      <c r="K95" s="23">
        <f t="shared" si="9"/>
        <v>470.88</v>
      </c>
      <c r="L95" s="23">
        <f t="shared" si="10"/>
        <v>6827.76</v>
      </c>
      <c r="M95" s="57"/>
      <c r="N95" s="57"/>
    </row>
    <row r="96" spans="1:14" ht="22.5" customHeight="1">
      <c r="A96" s="132" t="s">
        <v>32</v>
      </c>
      <c r="B96" s="133"/>
      <c r="C96" s="47"/>
      <c r="D96" s="45" t="s">
        <v>207</v>
      </c>
      <c r="E96" s="48"/>
      <c r="F96" s="23"/>
      <c r="G96" s="23"/>
      <c r="H96" s="23"/>
      <c r="I96" s="23"/>
      <c r="J96" s="23"/>
      <c r="K96" s="23"/>
      <c r="L96" s="23">
        <f>SUM(L7:L95)</f>
        <v>382474.81752000004</v>
      </c>
      <c r="M96" s="59"/>
      <c r="N96" s="59"/>
    </row>
    <row r="97" spans="1:14" ht="87.95" customHeight="1">
      <c r="A97" s="134" t="s">
        <v>208</v>
      </c>
      <c r="B97" s="135"/>
      <c r="C97" s="135"/>
      <c r="D97" s="135"/>
      <c r="E97" s="135"/>
      <c r="F97" s="136"/>
      <c r="G97" s="136"/>
      <c r="H97" s="136"/>
      <c r="I97" s="136"/>
      <c r="J97" s="136"/>
      <c r="K97" s="136"/>
      <c r="L97" s="136"/>
      <c r="M97" s="135"/>
      <c r="N97" s="135"/>
    </row>
  </sheetData>
  <sheetProtection selectLockedCells="1"/>
  <autoFilter ref="A4:Q97"/>
  <mergeCells count="16">
    <mergeCell ref="A1:N1"/>
    <mergeCell ref="F2:J2"/>
    <mergeCell ref="A96:B96"/>
    <mergeCell ref="A97:N97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N2:N4"/>
  </mergeCells>
  <phoneticPr fontId="37" type="noConversion"/>
  <pageMargins left="0.78680555555555598" right="0.196527777777778" top="0.78680555555555598" bottom="0.39305555555555599" header="0" footer="0"/>
  <pageSetup paperSize="9" scale="9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pane xSplit="4" ySplit="5" topLeftCell="E6" activePane="bottomRight" state="frozen"/>
      <selection pane="topRight"/>
      <selection pane="bottomLeft"/>
      <selection pane="bottomRight" activeCell="A78" sqref="A78:M78"/>
    </sheetView>
  </sheetViews>
  <sheetFormatPr defaultColWidth="10.28515625" defaultRowHeight="14.25"/>
  <cols>
    <col min="1" max="1" width="4.42578125" style="1" customWidth="1"/>
    <col min="2" max="2" width="6.42578125" style="1" customWidth="1"/>
    <col min="3" max="3" width="26" style="1" customWidth="1"/>
    <col min="4" max="4" width="4.42578125" style="1" customWidth="1"/>
    <col min="5" max="5" width="8.140625" style="1" customWidth="1"/>
    <col min="6" max="6" width="9.5703125" style="1" customWidth="1"/>
    <col min="7" max="7" width="8.140625" style="1" customWidth="1"/>
    <col min="8" max="8" width="7.7109375" style="1" customWidth="1"/>
    <col min="9" max="9" width="11.7109375" style="1" customWidth="1"/>
    <col min="10" max="10" width="12.5703125" style="1" customWidth="1"/>
    <col min="11" max="11" width="13.140625" style="2" customWidth="1"/>
    <col min="12" max="12" width="14.85546875" style="1" customWidth="1"/>
    <col min="13" max="13" width="24.85546875" style="1" customWidth="1"/>
    <col min="14" max="16384" width="10.28515625" style="1"/>
  </cols>
  <sheetData>
    <row r="1" spans="1:14" ht="33.950000000000003" customHeight="1">
      <c r="A1" s="162" t="s">
        <v>209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4" ht="33.950000000000003" customHeight="1">
      <c r="A2" s="150" t="s">
        <v>1</v>
      </c>
      <c r="B2" s="153" t="s">
        <v>210</v>
      </c>
      <c r="C2" s="153" t="s">
        <v>211</v>
      </c>
      <c r="D2" s="153" t="s">
        <v>44</v>
      </c>
      <c r="E2" s="156" t="s">
        <v>212</v>
      </c>
      <c r="F2" s="163" t="s">
        <v>62</v>
      </c>
      <c r="G2" s="164"/>
      <c r="H2" s="164"/>
      <c r="I2" s="164"/>
      <c r="J2" s="165"/>
      <c r="K2" s="159" t="s">
        <v>63</v>
      </c>
      <c r="L2" s="159" t="s">
        <v>64</v>
      </c>
      <c r="M2" s="159" t="s">
        <v>47</v>
      </c>
    </row>
    <row r="3" spans="1:14" ht="33.950000000000003" customHeight="1">
      <c r="A3" s="151"/>
      <c r="B3" s="154"/>
      <c r="C3" s="154"/>
      <c r="D3" s="154"/>
      <c r="E3" s="157"/>
      <c r="F3" s="159" t="s">
        <v>66</v>
      </c>
      <c r="G3" s="159" t="s">
        <v>67</v>
      </c>
      <c r="H3" s="159" t="s">
        <v>68</v>
      </c>
      <c r="I3" s="27" t="s">
        <v>213</v>
      </c>
      <c r="J3" s="27" t="s">
        <v>70</v>
      </c>
      <c r="K3" s="161"/>
      <c r="L3" s="161"/>
      <c r="M3" s="161"/>
    </row>
    <row r="4" spans="1:14" ht="21.95" customHeight="1">
      <c r="A4" s="152"/>
      <c r="B4" s="155"/>
      <c r="C4" s="155"/>
      <c r="D4" s="155"/>
      <c r="E4" s="158"/>
      <c r="F4" s="160"/>
      <c r="G4" s="160"/>
      <c r="H4" s="160"/>
      <c r="I4" s="28"/>
      <c r="J4" s="28"/>
      <c r="K4" s="160"/>
      <c r="L4" s="160"/>
      <c r="M4" s="160"/>
    </row>
    <row r="5" spans="1:14">
      <c r="A5" s="3" t="s">
        <v>48</v>
      </c>
      <c r="B5" s="146" t="s">
        <v>214</v>
      </c>
      <c r="C5" s="146"/>
      <c r="D5" s="3"/>
      <c r="E5" s="3"/>
      <c r="F5" s="5"/>
      <c r="G5" s="6"/>
      <c r="H5" s="5"/>
      <c r="I5" s="29"/>
      <c r="J5" s="30"/>
      <c r="K5" s="31"/>
      <c r="L5" s="32"/>
      <c r="M5" s="32"/>
    </row>
    <row r="6" spans="1:14" ht="60">
      <c r="A6" s="3">
        <v>1</v>
      </c>
      <c r="B6" s="7" t="s">
        <v>215</v>
      </c>
      <c r="C6" s="7" t="s">
        <v>216</v>
      </c>
      <c r="D6" s="8" t="s">
        <v>217</v>
      </c>
      <c r="E6" s="9">
        <v>1</v>
      </c>
      <c r="F6" s="5">
        <v>300</v>
      </c>
      <c r="G6" s="6">
        <v>800</v>
      </c>
      <c r="H6" s="5">
        <v>100</v>
      </c>
      <c r="I6" s="33">
        <f>(F6+G6+H6)*0.2</f>
        <v>240</v>
      </c>
      <c r="J6" s="23">
        <f>(F6+G6+H6+I6)*0.09</f>
        <v>129.6</v>
      </c>
      <c r="K6" s="23">
        <f>SUM(F6:J6)</f>
        <v>1569.6</v>
      </c>
      <c r="L6" s="11">
        <f>K6*E6</f>
        <v>1569.6</v>
      </c>
      <c r="M6" s="34"/>
    </row>
    <row r="7" spans="1:14" ht="60">
      <c r="A7" s="3">
        <v>2</v>
      </c>
      <c r="B7" s="4" t="s">
        <v>218</v>
      </c>
      <c r="C7" s="7" t="s">
        <v>219</v>
      </c>
      <c r="D7" s="3" t="s">
        <v>118</v>
      </c>
      <c r="E7" s="3">
        <v>2</v>
      </c>
      <c r="F7" s="5">
        <v>30</v>
      </c>
      <c r="G7" s="6">
        <v>65</v>
      </c>
      <c r="H7" s="5"/>
      <c r="I7" s="33">
        <f t="shared" ref="I7:I70" si="0">(F7+G7+H7)*0.2</f>
        <v>19</v>
      </c>
      <c r="J7" s="23">
        <f t="shared" ref="J7:J70" si="1">(F7+G7+H7+I7)*0.09</f>
        <v>10.26</v>
      </c>
      <c r="K7" s="23">
        <f t="shared" ref="K7:K70" si="2">SUM(F7:J7)</f>
        <v>124.26</v>
      </c>
      <c r="L7" s="11">
        <f>K7*E7</f>
        <v>248.52</v>
      </c>
      <c r="M7" s="34" t="s">
        <v>220</v>
      </c>
    </row>
    <row r="8" spans="1:14" ht="60">
      <c r="A8" s="3">
        <v>3</v>
      </c>
      <c r="B8" s="4" t="s">
        <v>221</v>
      </c>
      <c r="C8" s="7" t="s">
        <v>222</v>
      </c>
      <c r="D8" s="3" t="s">
        <v>118</v>
      </c>
      <c r="E8" s="3">
        <v>1</v>
      </c>
      <c r="F8" s="5">
        <v>10</v>
      </c>
      <c r="G8" s="6">
        <v>12</v>
      </c>
      <c r="H8" s="5"/>
      <c r="I8" s="33">
        <f t="shared" si="0"/>
        <v>4.4000000000000004</v>
      </c>
      <c r="J8" s="23">
        <f t="shared" si="1"/>
        <v>2.3759999999999999</v>
      </c>
      <c r="K8" s="23">
        <f t="shared" si="2"/>
        <v>28.776</v>
      </c>
      <c r="L8" s="11">
        <v>28.9</v>
      </c>
      <c r="M8" s="34" t="s">
        <v>223</v>
      </c>
      <c r="N8" s="35"/>
    </row>
    <row r="9" spans="1:14" ht="60">
      <c r="A9" s="3">
        <v>4</v>
      </c>
      <c r="B9" s="4" t="s">
        <v>224</v>
      </c>
      <c r="C9" s="7" t="s">
        <v>225</v>
      </c>
      <c r="D9" s="3" t="s">
        <v>118</v>
      </c>
      <c r="E9" s="3">
        <v>1</v>
      </c>
      <c r="F9" s="5">
        <v>10</v>
      </c>
      <c r="G9" s="6">
        <v>15</v>
      </c>
      <c r="H9" s="5"/>
      <c r="I9" s="33">
        <f t="shared" si="0"/>
        <v>5</v>
      </c>
      <c r="J9" s="23">
        <f t="shared" si="1"/>
        <v>2.6999999999999997</v>
      </c>
      <c r="K9" s="23">
        <f t="shared" si="2"/>
        <v>32.700000000000003</v>
      </c>
      <c r="L9" s="11">
        <f>K9*E9</f>
        <v>32.700000000000003</v>
      </c>
      <c r="M9" s="34" t="s">
        <v>226</v>
      </c>
      <c r="N9" s="35"/>
    </row>
    <row r="10" spans="1:14" ht="72">
      <c r="A10" s="3">
        <v>5</v>
      </c>
      <c r="B10" s="4" t="s">
        <v>227</v>
      </c>
      <c r="C10" s="7" t="s">
        <v>228</v>
      </c>
      <c r="D10" s="3" t="s">
        <v>118</v>
      </c>
      <c r="E10" s="3">
        <v>2</v>
      </c>
      <c r="F10" s="5">
        <v>10</v>
      </c>
      <c r="G10" s="6">
        <v>17</v>
      </c>
      <c r="H10" s="5"/>
      <c r="I10" s="33">
        <f t="shared" si="0"/>
        <v>5.4</v>
      </c>
      <c r="J10" s="23">
        <f t="shared" si="1"/>
        <v>2.9159999999999999</v>
      </c>
      <c r="K10" s="23">
        <f t="shared" si="2"/>
        <v>35.315999999999995</v>
      </c>
      <c r="L10" s="11">
        <f>K10*E10</f>
        <v>70.631999999999991</v>
      </c>
      <c r="M10" s="34" t="s">
        <v>226</v>
      </c>
      <c r="N10" s="35"/>
    </row>
    <row r="11" spans="1:14" ht="48">
      <c r="A11" s="3">
        <v>6</v>
      </c>
      <c r="B11" s="4" t="s">
        <v>229</v>
      </c>
      <c r="C11" s="7" t="s">
        <v>230</v>
      </c>
      <c r="D11" s="3" t="s">
        <v>231</v>
      </c>
      <c r="E11" s="3">
        <v>4</v>
      </c>
      <c r="F11" s="5">
        <v>120</v>
      </c>
      <c r="G11" s="6">
        <v>260</v>
      </c>
      <c r="H11" s="5">
        <v>20</v>
      </c>
      <c r="I11" s="33">
        <f t="shared" si="0"/>
        <v>80</v>
      </c>
      <c r="J11" s="23">
        <f t="shared" si="1"/>
        <v>43.199999999999996</v>
      </c>
      <c r="K11" s="23">
        <f t="shared" si="2"/>
        <v>523.20000000000005</v>
      </c>
      <c r="L11" s="11">
        <f>K11*E11</f>
        <v>2092.8000000000002</v>
      </c>
      <c r="M11" s="34"/>
    </row>
    <row r="12" spans="1:14" ht="60">
      <c r="A12" s="3">
        <v>7</v>
      </c>
      <c r="B12" s="7" t="s">
        <v>232</v>
      </c>
      <c r="C12" s="7" t="s">
        <v>233</v>
      </c>
      <c r="D12" s="8" t="s">
        <v>93</v>
      </c>
      <c r="E12" s="3">
        <v>93.66</v>
      </c>
      <c r="F12" s="5">
        <v>4</v>
      </c>
      <c r="G12" s="6">
        <v>2</v>
      </c>
      <c r="H12" s="5"/>
      <c r="I12" s="33">
        <f t="shared" si="0"/>
        <v>1.2000000000000002</v>
      </c>
      <c r="J12" s="23">
        <f t="shared" si="1"/>
        <v>0.64800000000000002</v>
      </c>
      <c r="K12" s="23">
        <f t="shared" si="2"/>
        <v>7.8479999999999999</v>
      </c>
      <c r="L12" s="11">
        <f>K12*E12</f>
        <v>735.04367999999999</v>
      </c>
      <c r="M12" s="34" t="s">
        <v>234</v>
      </c>
    </row>
    <row r="13" spans="1:14" ht="60">
      <c r="A13" s="3">
        <v>8</v>
      </c>
      <c r="B13" s="7" t="s">
        <v>232</v>
      </c>
      <c r="C13" s="7" t="s">
        <v>235</v>
      </c>
      <c r="D13" s="8" t="s">
        <v>93</v>
      </c>
      <c r="E13" s="3">
        <f>30.21+42.45</f>
        <v>72.66</v>
      </c>
      <c r="F13" s="5">
        <v>4</v>
      </c>
      <c r="G13" s="6">
        <v>4</v>
      </c>
      <c r="H13" s="5"/>
      <c r="I13" s="33">
        <f t="shared" si="0"/>
        <v>1.6</v>
      </c>
      <c r="J13" s="23">
        <f t="shared" si="1"/>
        <v>0.86399999999999999</v>
      </c>
      <c r="K13" s="23">
        <f t="shared" si="2"/>
        <v>10.464</v>
      </c>
      <c r="L13" s="11">
        <f>K13*E13</f>
        <v>760.31424000000004</v>
      </c>
      <c r="M13" s="34" t="s">
        <v>234</v>
      </c>
    </row>
    <row r="14" spans="1:14" ht="16.5">
      <c r="A14" s="3" t="s">
        <v>54</v>
      </c>
      <c r="B14" s="146" t="s">
        <v>236</v>
      </c>
      <c r="C14" s="146"/>
      <c r="D14" s="3"/>
      <c r="E14" s="3"/>
      <c r="F14" s="5"/>
      <c r="G14" s="6"/>
      <c r="H14" s="5"/>
      <c r="I14" s="33">
        <f t="shared" si="0"/>
        <v>0</v>
      </c>
      <c r="J14" s="23">
        <f t="shared" si="1"/>
        <v>0</v>
      </c>
      <c r="K14" s="23">
        <f t="shared" si="2"/>
        <v>0</v>
      </c>
      <c r="L14" s="11"/>
      <c r="M14" s="34"/>
    </row>
    <row r="15" spans="1:14" ht="60">
      <c r="A15" s="3">
        <v>1</v>
      </c>
      <c r="B15" s="7" t="s">
        <v>237</v>
      </c>
      <c r="C15" s="7" t="s">
        <v>238</v>
      </c>
      <c r="D15" s="8" t="s">
        <v>93</v>
      </c>
      <c r="E15" s="3">
        <v>22.12</v>
      </c>
      <c r="F15" s="5">
        <v>16</v>
      </c>
      <c r="G15" s="6">
        <v>22</v>
      </c>
      <c r="H15" s="5">
        <v>4</v>
      </c>
      <c r="I15" s="33">
        <f t="shared" si="0"/>
        <v>8.4</v>
      </c>
      <c r="J15" s="23">
        <f t="shared" si="1"/>
        <v>4.5359999999999996</v>
      </c>
      <c r="K15" s="23">
        <f t="shared" si="2"/>
        <v>54.936</v>
      </c>
      <c r="L15" s="11">
        <f t="shared" ref="L15:L25" si="3">K15*E15</f>
        <v>1215.1843200000001</v>
      </c>
      <c r="M15" s="34" t="s">
        <v>239</v>
      </c>
    </row>
    <row r="16" spans="1:14" ht="16.5">
      <c r="A16" s="3" t="s">
        <v>57</v>
      </c>
      <c r="B16" s="146" t="s">
        <v>240</v>
      </c>
      <c r="C16" s="146"/>
      <c r="D16" s="3"/>
      <c r="E16" s="3"/>
      <c r="F16" s="5"/>
      <c r="G16" s="6"/>
      <c r="H16" s="5"/>
      <c r="I16" s="33">
        <f t="shared" si="0"/>
        <v>0</v>
      </c>
      <c r="J16" s="23">
        <f t="shared" si="1"/>
        <v>0</v>
      </c>
      <c r="K16" s="23">
        <f t="shared" si="2"/>
        <v>0</v>
      </c>
      <c r="L16" s="11">
        <f t="shared" si="3"/>
        <v>0</v>
      </c>
      <c r="M16" s="34"/>
    </row>
    <row r="17" spans="1:13" ht="84">
      <c r="A17" s="3">
        <v>1</v>
      </c>
      <c r="B17" s="7" t="s">
        <v>241</v>
      </c>
      <c r="C17" s="7" t="s">
        <v>242</v>
      </c>
      <c r="D17" s="8" t="s">
        <v>118</v>
      </c>
      <c r="E17" s="9">
        <v>1</v>
      </c>
      <c r="F17" s="10"/>
      <c r="G17" s="11">
        <v>2500</v>
      </c>
      <c r="H17" s="5"/>
      <c r="I17" s="33">
        <f t="shared" si="0"/>
        <v>500</v>
      </c>
      <c r="J17" s="23">
        <f t="shared" si="1"/>
        <v>270</v>
      </c>
      <c r="K17" s="23">
        <f t="shared" si="2"/>
        <v>3270</v>
      </c>
      <c r="L17" s="11">
        <f t="shared" si="3"/>
        <v>3270</v>
      </c>
      <c r="M17" s="34" t="s">
        <v>243</v>
      </c>
    </row>
    <row r="18" spans="1:13" ht="84">
      <c r="A18" s="3">
        <v>2</v>
      </c>
      <c r="B18" s="7" t="s">
        <v>244</v>
      </c>
      <c r="C18" s="7" t="s">
        <v>245</v>
      </c>
      <c r="D18" s="8" t="s">
        <v>118</v>
      </c>
      <c r="E18" s="9">
        <v>1</v>
      </c>
      <c r="F18" s="12"/>
      <c r="G18" s="11">
        <v>800</v>
      </c>
      <c r="H18" s="5"/>
      <c r="I18" s="33">
        <f t="shared" si="0"/>
        <v>160</v>
      </c>
      <c r="J18" s="23">
        <f t="shared" si="1"/>
        <v>86.399999999999991</v>
      </c>
      <c r="K18" s="23">
        <f t="shared" si="2"/>
        <v>1046.4000000000001</v>
      </c>
      <c r="L18" s="11">
        <f t="shared" si="3"/>
        <v>1046.4000000000001</v>
      </c>
      <c r="M18" s="34" t="s">
        <v>246</v>
      </c>
    </row>
    <row r="19" spans="1:13" ht="48">
      <c r="A19" s="3">
        <v>3</v>
      </c>
      <c r="B19" s="7" t="s">
        <v>247</v>
      </c>
      <c r="C19" s="7" t="s">
        <v>248</v>
      </c>
      <c r="D19" s="8" t="s">
        <v>217</v>
      </c>
      <c r="E19" s="9">
        <v>1</v>
      </c>
      <c r="F19" s="10"/>
      <c r="G19" s="11">
        <v>1600</v>
      </c>
      <c r="H19" s="5"/>
      <c r="I19" s="33">
        <f t="shared" si="0"/>
        <v>320</v>
      </c>
      <c r="J19" s="23">
        <f t="shared" si="1"/>
        <v>172.79999999999998</v>
      </c>
      <c r="K19" s="23">
        <f t="shared" si="2"/>
        <v>2092.8000000000002</v>
      </c>
      <c r="L19" s="11">
        <f t="shared" si="3"/>
        <v>2092.8000000000002</v>
      </c>
      <c r="M19" s="34" t="s">
        <v>249</v>
      </c>
    </row>
    <row r="20" spans="1:13" ht="60">
      <c r="A20" s="3">
        <v>4</v>
      </c>
      <c r="B20" s="7" t="s">
        <v>250</v>
      </c>
      <c r="C20" s="7" t="s">
        <v>251</v>
      </c>
      <c r="D20" s="8" t="s">
        <v>118</v>
      </c>
      <c r="E20" s="9">
        <v>1</v>
      </c>
      <c r="F20" s="10"/>
      <c r="G20" s="11">
        <v>260</v>
      </c>
      <c r="H20" s="5"/>
      <c r="I20" s="33">
        <f t="shared" si="0"/>
        <v>52</v>
      </c>
      <c r="J20" s="23">
        <f t="shared" si="1"/>
        <v>28.08</v>
      </c>
      <c r="K20" s="23">
        <f t="shared" si="2"/>
        <v>340.08</v>
      </c>
      <c r="L20" s="11">
        <f t="shared" si="3"/>
        <v>340.08</v>
      </c>
      <c r="M20" s="34" t="s">
        <v>246</v>
      </c>
    </row>
    <row r="21" spans="1:13" ht="60">
      <c r="A21" s="3">
        <v>5</v>
      </c>
      <c r="B21" s="7" t="s">
        <v>252</v>
      </c>
      <c r="C21" s="7" t="s">
        <v>253</v>
      </c>
      <c r="D21" s="8" t="s">
        <v>118</v>
      </c>
      <c r="E21" s="9">
        <v>4</v>
      </c>
      <c r="F21" s="10"/>
      <c r="G21" s="11">
        <v>260</v>
      </c>
      <c r="H21" s="5"/>
      <c r="I21" s="33">
        <f t="shared" si="0"/>
        <v>52</v>
      </c>
      <c r="J21" s="23">
        <f t="shared" si="1"/>
        <v>28.08</v>
      </c>
      <c r="K21" s="23">
        <f t="shared" si="2"/>
        <v>340.08</v>
      </c>
      <c r="L21" s="11">
        <f t="shared" si="3"/>
        <v>1360.32</v>
      </c>
      <c r="M21" s="34" t="s">
        <v>246</v>
      </c>
    </row>
    <row r="22" spans="1:13" ht="60">
      <c r="A22" s="3">
        <v>6</v>
      </c>
      <c r="B22" s="7" t="s">
        <v>254</v>
      </c>
      <c r="C22" s="7" t="s">
        <v>255</v>
      </c>
      <c r="D22" s="8" t="s">
        <v>118</v>
      </c>
      <c r="E22" s="9">
        <v>1</v>
      </c>
      <c r="F22" s="10"/>
      <c r="G22" s="11">
        <v>2800</v>
      </c>
      <c r="H22" s="5"/>
      <c r="I22" s="33">
        <f t="shared" si="0"/>
        <v>560</v>
      </c>
      <c r="J22" s="23">
        <f t="shared" si="1"/>
        <v>302.39999999999998</v>
      </c>
      <c r="K22" s="23">
        <f t="shared" si="2"/>
        <v>3662.4</v>
      </c>
      <c r="L22" s="11">
        <f t="shared" si="3"/>
        <v>3662.4</v>
      </c>
      <c r="M22" s="34" t="s">
        <v>246</v>
      </c>
    </row>
    <row r="23" spans="1:13" ht="48">
      <c r="A23" s="3">
        <v>7</v>
      </c>
      <c r="B23" s="7" t="s">
        <v>256</v>
      </c>
      <c r="C23" s="7" t="s">
        <v>257</v>
      </c>
      <c r="D23" s="8" t="s">
        <v>258</v>
      </c>
      <c r="E23" s="9">
        <v>5</v>
      </c>
      <c r="F23" s="10"/>
      <c r="G23" s="11">
        <v>650</v>
      </c>
      <c r="H23" s="5"/>
      <c r="I23" s="33">
        <f t="shared" si="0"/>
        <v>130</v>
      </c>
      <c r="J23" s="23">
        <f t="shared" si="1"/>
        <v>70.2</v>
      </c>
      <c r="K23" s="23">
        <f t="shared" si="2"/>
        <v>850.2</v>
      </c>
      <c r="L23" s="11">
        <f t="shared" si="3"/>
        <v>4251</v>
      </c>
      <c r="M23" s="34" t="s">
        <v>259</v>
      </c>
    </row>
    <row r="24" spans="1:13" ht="60">
      <c r="A24" s="3">
        <v>8</v>
      </c>
      <c r="B24" s="7" t="s">
        <v>260</v>
      </c>
      <c r="C24" s="7" t="s">
        <v>261</v>
      </c>
      <c r="D24" s="8" t="s">
        <v>231</v>
      </c>
      <c r="E24" s="13">
        <v>0</v>
      </c>
      <c r="F24" s="10"/>
      <c r="G24" s="11">
        <v>6500</v>
      </c>
      <c r="H24" s="5"/>
      <c r="I24" s="33">
        <f t="shared" si="0"/>
        <v>1300</v>
      </c>
      <c r="J24" s="23">
        <f t="shared" si="1"/>
        <v>702</v>
      </c>
      <c r="K24" s="23">
        <f t="shared" si="2"/>
        <v>8502</v>
      </c>
      <c r="L24" s="11">
        <f t="shared" si="3"/>
        <v>0</v>
      </c>
      <c r="M24" s="34" t="s">
        <v>262</v>
      </c>
    </row>
    <row r="25" spans="1:13" ht="36">
      <c r="A25" s="3">
        <v>9</v>
      </c>
      <c r="B25" s="7" t="s">
        <v>263</v>
      </c>
      <c r="C25" s="14" t="s">
        <v>264</v>
      </c>
      <c r="D25" s="6" t="s">
        <v>231</v>
      </c>
      <c r="E25" s="15">
        <v>0</v>
      </c>
      <c r="F25" s="16"/>
      <c r="G25" s="11">
        <v>8000</v>
      </c>
      <c r="H25" s="17"/>
      <c r="I25" s="33">
        <f t="shared" si="0"/>
        <v>1600</v>
      </c>
      <c r="J25" s="23">
        <f t="shared" si="1"/>
        <v>864</v>
      </c>
      <c r="K25" s="23">
        <f t="shared" si="2"/>
        <v>10464</v>
      </c>
      <c r="L25" s="11">
        <f t="shared" si="3"/>
        <v>0</v>
      </c>
      <c r="M25" s="34" t="s">
        <v>246</v>
      </c>
    </row>
    <row r="26" spans="1:13" ht="72">
      <c r="A26" s="3">
        <v>10</v>
      </c>
      <c r="B26" s="7" t="s">
        <v>265</v>
      </c>
      <c r="C26" s="7" t="s">
        <v>266</v>
      </c>
      <c r="D26" s="8" t="s">
        <v>93</v>
      </c>
      <c r="E26" s="9">
        <v>6</v>
      </c>
      <c r="F26" s="10">
        <v>5</v>
      </c>
      <c r="G26" s="11">
        <v>8</v>
      </c>
      <c r="H26" s="5"/>
      <c r="I26" s="33">
        <f t="shared" si="0"/>
        <v>2.6</v>
      </c>
      <c r="J26" s="23">
        <f t="shared" si="1"/>
        <v>1.4039999999999999</v>
      </c>
      <c r="K26" s="23">
        <f t="shared" si="2"/>
        <v>17.003999999999998</v>
      </c>
      <c r="L26" s="11">
        <f>SUM(E26*K26)</f>
        <v>102.02399999999999</v>
      </c>
      <c r="M26" s="34" t="s">
        <v>234</v>
      </c>
    </row>
    <row r="27" spans="1:13" ht="60">
      <c r="A27" s="3">
        <v>11</v>
      </c>
      <c r="B27" s="7" t="s">
        <v>267</v>
      </c>
      <c r="C27" s="7" t="s">
        <v>268</v>
      </c>
      <c r="D27" s="8" t="s">
        <v>93</v>
      </c>
      <c r="E27" s="9">
        <v>10</v>
      </c>
      <c r="F27" s="10">
        <v>2</v>
      </c>
      <c r="G27" s="11">
        <v>5</v>
      </c>
      <c r="H27" s="5"/>
      <c r="I27" s="33">
        <f t="shared" si="0"/>
        <v>1.4000000000000001</v>
      </c>
      <c r="J27" s="23">
        <f t="shared" si="1"/>
        <v>0.75600000000000001</v>
      </c>
      <c r="K27" s="23">
        <f t="shared" si="2"/>
        <v>9.1560000000000006</v>
      </c>
      <c r="L27" s="11">
        <f>SUM(E27*K27)</f>
        <v>91.56</v>
      </c>
      <c r="M27" s="34" t="s">
        <v>246</v>
      </c>
    </row>
    <row r="28" spans="1:13" ht="60">
      <c r="A28" s="3">
        <v>12</v>
      </c>
      <c r="B28" s="7" t="s">
        <v>267</v>
      </c>
      <c r="C28" s="7" t="s">
        <v>269</v>
      </c>
      <c r="D28" s="8" t="s">
        <v>93</v>
      </c>
      <c r="E28" s="9">
        <v>130</v>
      </c>
      <c r="F28" s="10">
        <v>2</v>
      </c>
      <c r="G28" s="11">
        <v>4</v>
      </c>
      <c r="H28" s="5"/>
      <c r="I28" s="33">
        <f t="shared" si="0"/>
        <v>1.2000000000000002</v>
      </c>
      <c r="J28" s="23">
        <f t="shared" si="1"/>
        <v>0.64800000000000002</v>
      </c>
      <c r="K28" s="23">
        <f t="shared" si="2"/>
        <v>7.8479999999999999</v>
      </c>
      <c r="L28" s="11">
        <f>SUM(E28*K28)</f>
        <v>1020.24</v>
      </c>
      <c r="M28" s="34" t="s">
        <v>246</v>
      </c>
    </row>
    <row r="29" spans="1:13" ht="16.5">
      <c r="A29" s="3" t="s">
        <v>270</v>
      </c>
      <c r="B29" s="146" t="s">
        <v>271</v>
      </c>
      <c r="C29" s="146"/>
      <c r="D29" s="3"/>
      <c r="E29" s="3"/>
      <c r="F29" s="5"/>
      <c r="G29" s="11"/>
      <c r="H29" s="5"/>
      <c r="I29" s="33">
        <f t="shared" si="0"/>
        <v>0</v>
      </c>
      <c r="J29" s="23">
        <f t="shared" si="1"/>
        <v>0</v>
      </c>
      <c r="K29" s="23">
        <f t="shared" si="2"/>
        <v>0</v>
      </c>
      <c r="L29" s="11"/>
      <c r="M29" s="34"/>
    </row>
    <row r="30" spans="1:13" ht="48">
      <c r="A30" s="3">
        <v>1</v>
      </c>
      <c r="B30" s="7" t="s">
        <v>272</v>
      </c>
      <c r="C30" s="7" t="s">
        <v>273</v>
      </c>
      <c r="D30" s="8" t="s">
        <v>118</v>
      </c>
      <c r="E30" s="9">
        <v>1</v>
      </c>
      <c r="F30" s="10">
        <v>10</v>
      </c>
      <c r="G30" s="11">
        <v>20</v>
      </c>
      <c r="H30" s="5"/>
      <c r="I30" s="33">
        <f t="shared" si="0"/>
        <v>6</v>
      </c>
      <c r="J30" s="23">
        <f t="shared" si="1"/>
        <v>3.2399999999999998</v>
      </c>
      <c r="K30" s="23">
        <f t="shared" si="2"/>
        <v>39.24</v>
      </c>
      <c r="L30" s="11">
        <f t="shared" ref="L30:L38" si="4">K30*E30</f>
        <v>39.24</v>
      </c>
      <c r="M30" s="34" t="s">
        <v>274</v>
      </c>
    </row>
    <row r="31" spans="1:13" ht="48">
      <c r="A31" s="3">
        <v>2</v>
      </c>
      <c r="B31" s="7" t="s">
        <v>275</v>
      </c>
      <c r="C31" s="7" t="s">
        <v>276</v>
      </c>
      <c r="D31" s="8" t="s">
        <v>118</v>
      </c>
      <c r="E31" s="13">
        <f>3*0</f>
        <v>0</v>
      </c>
      <c r="F31" s="10">
        <v>20</v>
      </c>
      <c r="G31" s="11">
        <v>260</v>
      </c>
      <c r="H31" s="5"/>
      <c r="I31" s="33">
        <f t="shared" si="0"/>
        <v>56</v>
      </c>
      <c r="J31" s="23">
        <f t="shared" si="1"/>
        <v>30.24</v>
      </c>
      <c r="K31" s="23">
        <f t="shared" si="2"/>
        <v>366.24</v>
      </c>
      <c r="L31" s="11">
        <f t="shared" si="4"/>
        <v>0</v>
      </c>
      <c r="M31" s="34" t="s">
        <v>277</v>
      </c>
    </row>
    <row r="32" spans="1:13" ht="60">
      <c r="A32" s="3">
        <v>3</v>
      </c>
      <c r="B32" s="7" t="s">
        <v>278</v>
      </c>
      <c r="C32" s="7" t="s">
        <v>279</v>
      </c>
      <c r="D32" s="8" t="s">
        <v>118</v>
      </c>
      <c r="E32" s="13">
        <f>1*0</f>
        <v>0</v>
      </c>
      <c r="F32" s="10"/>
      <c r="G32" s="11">
        <v>3800</v>
      </c>
      <c r="H32" s="5"/>
      <c r="I32" s="33">
        <f t="shared" si="0"/>
        <v>760</v>
      </c>
      <c r="J32" s="23">
        <f t="shared" si="1"/>
        <v>410.4</v>
      </c>
      <c r="K32" s="23">
        <f t="shared" si="2"/>
        <v>4970.3999999999996</v>
      </c>
      <c r="L32" s="11">
        <f t="shared" si="4"/>
        <v>0</v>
      </c>
      <c r="M32" s="34" t="s">
        <v>246</v>
      </c>
    </row>
    <row r="33" spans="1:13" ht="72">
      <c r="A33" s="3">
        <v>4</v>
      </c>
      <c r="B33" s="7" t="s">
        <v>280</v>
      </c>
      <c r="C33" s="7" t="s">
        <v>281</v>
      </c>
      <c r="D33" s="8" t="s">
        <v>118</v>
      </c>
      <c r="E33" s="13">
        <f>1*0</f>
        <v>0</v>
      </c>
      <c r="F33" s="10"/>
      <c r="G33" s="11">
        <v>230</v>
      </c>
      <c r="H33" s="5"/>
      <c r="I33" s="33">
        <f t="shared" si="0"/>
        <v>46</v>
      </c>
      <c r="J33" s="23">
        <f t="shared" si="1"/>
        <v>24.84</v>
      </c>
      <c r="K33" s="23">
        <f t="shared" si="2"/>
        <v>300.83999999999997</v>
      </c>
      <c r="L33" s="11">
        <f t="shared" si="4"/>
        <v>0</v>
      </c>
      <c r="M33" s="34" t="s">
        <v>277</v>
      </c>
    </row>
    <row r="34" spans="1:13" ht="48">
      <c r="A34" s="3">
        <v>5</v>
      </c>
      <c r="B34" s="7" t="s">
        <v>282</v>
      </c>
      <c r="C34" s="7" t="s">
        <v>283</v>
      </c>
      <c r="D34" s="8" t="s">
        <v>118</v>
      </c>
      <c r="E34" s="9">
        <v>1</v>
      </c>
      <c r="F34" s="10"/>
      <c r="G34" s="11">
        <v>300</v>
      </c>
      <c r="H34" s="5"/>
      <c r="I34" s="33">
        <f t="shared" si="0"/>
        <v>60</v>
      </c>
      <c r="J34" s="23">
        <f t="shared" si="1"/>
        <v>32.4</v>
      </c>
      <c r="K34" s="23">
        <f t="shared" si="2"/>
        <v>392.4</v>
      </c>
      <c r="L34" s="11">
        <f t="shared" si="4"/>
        <v>392.4</v>
      </c>
      <c r="M34" s="34" t="s">
        <v>277</v>
      </c>
    </row>
    <row r="35" spans="1:13" ht="36">
      <c r="A35" s="3">
        <v>6</v>
      </c>
      <c r="B35" s="7" t="s">
        <v>284</v>
      </c>
      <c r="C35" s="7" t="s">
        <v>285</v>
      </c>
      <c r="D35" s="8" t="s">
        <v>231</v>
      </c>
      <c r="E35" s="13">
        <v>0</v>
      </c>
      <c r="F35" s="10"/>
      <c r="G35" s="11">
        <v>5000</v>
      </c>
      <c r="H35" s="5"/>
      <c r="I35" s="33">
        <f t="shared" si="0"/>
        <v>1000</v>
      </c>
      <c r="J35" s="23">
        <f t="shared" si="1"/>
        <v>540</v>
      </c>
      <c r="K35" s="23">
        <f t="shared" si="2"/>
        <v>6540</v>
      </c>
      <c r="L35" s="11">
        <f t="shared" si="4"/>
        <v>0</v>
      </c>
      <c r="M35" s="34" t="s">
        <v>246</v>
      </c>
    </row>
    <row r="36" spans="1:13" ht="60">
      <c r="A36" s="3">
        <v>7</v>
      </c>
      <c r="B36" s="7" t="s">
        <v>267</v>
      </c>
      <c r="C36" s="7" t="s">
        <v>269</v>
      </c>
      <c r="D36" s="8" t="s">
        <v>93</v>
      </c>
      <c r="E36" s="9">
        <v>8.86</v>
      </c>
      <c r="F36" s="10">
        <v>2</v>
      </c>
      <c r="G36" s="11">
        <v>4</v>
      </c>
      <c r="H36" s="5"/>
      <c r="I36" s="33">
        <f t="shared" si="0"/>
        <v>1.2000000000000002</v>
      </c>
      <c r="J36" s="23">
        <f t="shared" si="1"/>
        <v>0.64800000000000002</v>
      </c>
      <c r="K36" s="23">
        <f t="shared" si="2"/>
        <v>7.8479999999999999</v>
      </c>
      <c r="L36" s="11">
        <f t="shared" si="4"/>
        <v>69.533279999999991</v>
      </c>
      <c r="M36" s="34" t="s">
        <v>246</v>
      </c>
    </row>
    <row r="37" spans="1:13" ht="60">
      <c r="A37" s="3">
        <v>8</v>
      </c>
      <c r="B37" s="7" t="s">
        <v>286</v>
      </c>
      <c r="C37" s="7" t="s">
        <v>287</v>
      </c>
      <c r="D37" s="8" t="s">
        <v>93</v>
      </c>
      <c r="E37" s="9">
        <v>20</v>
      </c>
      <c r="F37" s="10">
        <v>2</v>
      </c>
      <c r="G37" s="11">
        <v>4</v>
      </c>
      <c r="H37" s="5"/>
      <c r="I37" s="33">
        <f t="shared" si="0"/>
        <v>1.2000000000000002</v>
      </c>
      <c r="J37" s="23">
        <f t="shared" si="1"/>
        <v>0.64800000000000002</v>
      </c>
      <c r="K37" s="23">
        <f t="shared" si="2"/>
        <v>7.8479999999999999</v>
      </c>
      <c r="L37" s="11">
        <f t="shared" si="4"/>
        <v>156.96</v>
      </c>
      <c r="M37" s="34"/>
    </row>
    <row r="38" spans="1:13" ht="16.5">
      <c r="A38" s="3" t="s">
        <v>288</v>
      </c>
      <c r="B38" s="146" t="s">
        <v>289</v>
      </c>
      <c r="C38" s="146"/>
      <c r="D38" s="3"/>
      <c r="E38" s="3"/>
      <c r="F38" s="5"/>
      <c r="G38" s="11"/>
      <c r="H38" s="5"/>
      <c r="I38" s="33">
        <f t="shared" si="0"/>
        <v>0</v>
      </c>
      <c r="J38" s="23">
        <f t="shared" si="1"/>
        <v>0</v>
      </c>
      <c r="K38" s="23">
        <f t="shared" si="2"/>
        <v>0</v>
      </c>
      <c r="L38" s="11">
        <f t="shared" si="4"/>
        <v>0</v>
      </c>
      <c r="M38" s="34"/>
    </row>
    <row r="39" spans="1:13" ht="96">
      <c r="A39" s="3">
        <v>1</v>
      </c>
      <c r="B39" s="7" t="s">
        <v>290</v>
      </c>
      <c r="C39" s="7" t="s">
        <v>291</v>
      </c>
      <c r="D39" s="8" t="s">
        <v>231</v>
      </c>
      <c r="E39" s="9">
        <v>2</v>
      </c>
      <c r="F39" s="10">
        <v>500</v>
      </c>
      <c r="G39" s="11">
        <v>10000</v>
      </c>
      <c r="H39" s="5"/>
      <c r="I39" s="33">
        <f t="shared" si="0"/>
        <v>2100</v>
      </c>
      <c r="J39" s="23">
        <f t="shared" si="1"/>
        <v>1134</v>
      </c>
      <c r="K39" s="23">
        <f t="shared" si="2"/>
        <v>13734</v>
      </c>
      <c r="L39" s="11">
        <f>SUM(E39*K39)</f>
        <v>27468</v>
      </c>
      <c r="M39" s="34" t="s">
        <v>246</v>
      </c>
    </row>
    <row r="40" spans="1:13" ht="60">
      <c r="A40" s="3">
        <v>2</v>
      </c>
      <c r="B40" s="7" t="s">
        <v>292</v>
      </c>
      <c r="C40" s="7" t="s">
        <v>293</v>
      </c>
      <c r="D40" s="8" t="s">
        <v>231</v>
      </c>
      <c r="E40" s="9">
        <v>2</v>
      </c>
      <c r="F40" s="10">
        <v>500</v>
      </c>
      <c r="G40" s="11">
        <v>3200</v>
      </c>
      <c r="H40" s="5"/>
      <c r="I40" s="33">
        <f t="shared" si="0"/>
        <v>740</v>
      </c>
      <c r="J40" s="23">
        <f t="shared" si="1"/>
        <v>399.59999999999997</v>
      </c>
      <c r="K40" s="23">
        <f t="shared" si="2"/>
        <v>4839.6000000000004</v>
      </c>
      <c r="L40" s="11">
        <f t="shared" ref="L40:L46" si="5">K40*E40</f>
        <v>9679.2000000000007</v>
      </c>
      <c r="M40" s="34" t="s">
        <v>246</v>
      </c>
    </row>
    <row r="41" spans="1:13" ht="48">
      <c r="A41" s="3">
        <v>3</v>
      </c>
      <c r="B41" s="7" t="s">
        <v>294</v>
      </c>
      <c r="C41" s="7" t="s">
        <v>295</v>
      </c>
      <c r="D41" s="8" t="s">
        <v>118</v>
      </c>
      <c r="E41" s="9">
        <v>2</v>
      </c>
      <c r="F41" s="10"/>
      <c r="G41" s="11">
        <v>500</v>
      </c>
      <c r="H41" s="5"/>
      <c r="I41" s="33">
        <f t="shared" si="0"/>
        <v>100</v>
      </c>
      <c r="J41" s="23">
        <f t="shared" si="1"/>
        <v>54</v>
      </c>
      <c r="K41" s="23">
        <f t="shared" si="2"/>
        <v>654</v>
      </c>
      <c r="L41" s="11">
        <f t="shared" si="5"/>
        <v>1308</v>
      </c>
      <c r="M41" s="34" t="s">
        <v>246</v>
      </c>
    </row>
    <row r="42" spans="1:13" ht="60">
      <c r="A42" s="3">
        <v>4</v>
      </c>
      <c r="B42" s="7" t="s">
        <v>296</v>
      </c>
      <c r="C42" s="7" t="s">
        <v>297</v>
      </c>
      <c r="D42" s="8" t="s">
        <v>118</v>
      </c>
      <c r="E42" s="9">
        <v>2</v>
      </c>
      <c r="F42" s="10"/>
      <c r="G42" s="11">
        <v>220</v>
      </c>
      <c r="H42" s="5"/>
      <c r="I42" s="33">
        <f t="shared" si="0"/>
        <v>44</v>
      </c>
      <c r="J42" s="23">
        <f t="shared" si="1"/>
        <v>23.759999999999998</v>
      </c>
      <c r="K42" s="23">
        <f t="shared" si="2"/>
        <v>287.76</v>
      </c>
      <c r="L42" s="11">
        <f t="shared" si="5"/>
        <v>575.52</v>
      </c>
      <c r="M42" s="34" t="s">
        <v>246</v>
      </c>
    </row>
    <row r="43" spans="1:13" ht="36">
      <c r="A43" s="3">
        <v>5</v>
      </c>
      <c r="B43" s="4" t="s">
        <v>298</v>
      </c>
      <c r="C43" s="7" t="s">
        <v>299</v>
      </c>
      <c r="D43" s="8" t="s">
        <v>231</v>
      </c>
      <c r="E43" s="13">
        <v>0</v>
      </c>
      <c r="F43" s="10"/>
      <c r="G43" s="11">
        <v>5000</v>
      </c>
      <c r="H43" s="5"/>
      <c r="I43" s="33">
        <f t="shared" si="0"/>
        <v>1000</v>
      </c>
      <c r="J43" s="23">
        <f t="shared" si="1"/>
        <v>540</v>
      </c>
      <c r="K43" s="23">
        <f t="shared" si="2"/>
        <v>6540</v>
      </c>
      <c r="L43" s="11">
        <f t="shared" si="5"/>
        <v>0</v>
      </c>
      <c r="M43" s="34" t="s">
        <v>246</v>
      </c>
    </row>
    <row r="44" spans="1:13" ht="48">
      <c r="A44" s="3">
        <v>6</v>
      </c>
      <c r="B44" s="7" t="s">
        <v>300</v>
      </c>
      <c r="C44" s="7" t="s">
        <v>301</v>
      </c>
      <c r="D44" s="8" t="s">
        <v>93</v>
      </c>
      <c r="E44" s="9">
        <v>40</v>
      </c>
      <c r="F44" s="10">
        <v>12</v>
      </c>
      <c r="G44" s="11">
        <v>2.5</v>
      </c>
      <c r="H44" s="5">
        <v>1</v>
      </c>
      <c r="I44" s="33">
        <f t="shared" si="0"/>
        <v>3.1</v>
      </c>
      <c r="J44" s="23">
        <f t="shared" si="1"/>
        <v>1.6740000000000002</v>
      </c>
      <c r="K44" s="23">
        <f t="shared" si="2"/>
        <v>20.274000000000001</v>
      </c>
      <c r="L44" s="11">
        <f t="shared" si="5"/>
        <v>810.96</v>
      </c>
      <c r="M44" s="34"/>
    </row>
    <row r="45" spans="1:13" ht="72">
      <c r="A45" s="3">
        <v>7</v>
      </c>
      <c r="B45" s="7" t="s">
        <v>265</v>
      </c>
      <c r="C45" s="7" t="s">
        <v>302</v>
      </c>
      <c r="D45" s="8" t="s">
        <v>93</v>
      </c>
      <c r="E45" s="9">
        <v>20.58</v>
      </c>
      <c r="F45" s="10">
        <v>2</v>
      </c>
      <c r="G45" s="11">
        <v>7</v>
      </c>
      <c r="H45" s="5">
        <v>1</v>
      </c>
      <c r="I45" s="33">
        <f t="shared" si="0"/>
        <v>2</v>
      </c>
      <c r="J45" s="23">
        <f t="shared" si="1"/>
        <v>1.08</v>
      </c>
      <c r="K45" s="23">
        <f t="shared" si="2"/>
        <v>13.08</v>
      </c>
      <c r="L45" s="11">
        <f t="shared" si="5"/>
        <v>269.18639999999999</v>
      </c>
      <c r="M45" s="34" t="s">
        <v>234</v>
      </c>
    </row>
    <row r="46" spans="1:13" ht="60">
      <c r="A46" s="3">
        <v>8</v>
      </c>
      <c r="B46" s="7" t="s">
        <v>267</v>
      </c>
      <c r="C46" s="7" t="s">
        <v>269</v>
      </c>
      <c r="D46" s="8" t="s">
        <v>93</v>
      </c>
      <c r="E46" s="9">
        <v>31.98</v>
      </c>
      <c r="F46" s="18"/>
      <c r="G46" s="19">
        <v>4</v>
      </c>
      <c r="H46" s="20"/>
      <c r="I46" s="33">
        <f t="shared" si="0"/>
        <v>0.8</v>
      </c>
      <c r="J46" s="23">
        <f t="shared" si="1"/>
        <v>0.432</v>
      </c>
      <c r="K46" s="23">
        <f t="shared" si="2"/>
        <v>5.2320000000000002</v>
      </c>
      <c r="L46" s="11">
        <f t="shared" si="5"/>
        <v>167.31936000000002</v>
      </c>
      <c r="M46" s="34"/>
    </row>
    <row r="47" spans="1:13" ht="16.5">
      <c r="A47" s="3" t="s">
        <v>303</v>
      </c>
      <c r="B47" s="146" t="s">
        <v>304</v>
      </c>
      <c r="C47" s="146"/>
      <c r="D47" s="3"/>
      <c r="E47" s="3"/>
      <c r="F47" s="10"/>
      <c r="G47" s="11"/>
      <c r="H47" s="5"/>
      <c r="I47" s="33">
        <f t="shared" si="0"/>
        <v>0</v>
      </c>
      <c r="J47" s="23">
        <f t="shared" si="1"/>
        <v>0</v>
      </c>
      <c r="K47" s="23">
        <f t="shared" si="2"/>
        <v>0</v>
      </c>
      <c r="L47" s="11"/>
      <c r="M47" s="34"/>
    </row>
    <row r="48" spans="1:13" ht="60">
      <c r="A48" s="3">
        <v>1</v>
      </c>
      <c r="B48" s="4" t="s">
        <v>305</v>
      </c>
      <c r="C48" s="7" t="s">
        <v>306</v>
      </c>
      <c r="D48" s="3" t="s">
        <v>231</v>
      </c>
      <c r="E48" s="3">
        <v>18</v>
      </c>
      <c r="F48" s="10">
        <v>30</v>
      </c>
      <c r="G48" s="21">
        <v>130</v>
      </c>
      <c r="H48" s="5">
        <v>5</v>
      </c>
      <c r="I48" s="33">
        <f t="shared" si="0"/>
        <v>33</v>
      </c>
      <c r="J48" s="23">
        <f t="shared" si="1"/>
        <v>17.82</v>
      </c>
      <c r="K48" s="23">
        <f t="shared" si="2"/>
        <v>215.82</v>
      </c>
      <c r="L48" s="11">
        <f t="shared" ref="L48:L76" si="6">K48*E48</f>
        <v>3884.7599999999998</v>
      </c>
      <c r="M48" s="34"/>
    </row>
    <row r="49" spans="1:14" ht="60">
      <c r="A49" s="3">
        <v>2</v>
      </c>
      <c r="B49" s="7" t="s">
        <v>300</v>
      </c>
      <c r="C49" s="7" t="s">
        <v>307</v>
      </c>
      <c r="D49" s="8" t="s">
        <v>93</v>
      </c>
      <c r="E49" s="3">
        <v>73.36</v>
      </c>
      <c r="F49" s="10">
        <v>12</v>
      </c>
      <c r="G49" s="11">
        <v>2.5</v>
      </c>
      <c r="H49" s="5">
        <v>1</v>
      </c>
      <c r="I49" s="33">
        <f t="shared" si="0"/>
        <v>3.1</v>
      </c>
      <c r="J49" s="23">
        <f t="shared" si="1"/>
        <v>1.6740000000000002</v>
      </c>
      <c r="K49" s="23">
        <f t="shared" si="2"/>
        <v>20.274000000000001</v>
      </c>
      <c r="L49" s="11">
        <f t="shared" si="6"/>
        <v>1487.3006400000002</v>
      </c>
      <c r="M49" s="34" t="s">
        <v>239</v>
      </c>
    </row>
    <row r="50" spans="1:14" ht="60">
      <c r="A50" s="3">
        <v>3</v>
      </c>
      <c r="B50" s="7" t="s">
        <v>265</v>
      </c>
      <c r="C50" s="7" t="s">
        <v>308</v>
      </c>
      <c r="D50" s="8" t="s">
        <v>93</v>
      </c>
      <c r="E50" s="3">
        <v>75.19</v>
      </c>
      <c r="F50" s="10">
        <v>2</v>
      </c>
      <c r="G50" s="11">
        <v>7</v>
      </c>
      <c r="H50" s="5">
        <v>1</v>
      </c>
      <c r="I50" s="33">
        <f t="shared" si="0"/>
        <v>2</v>
      </c>
      <c r="J50" s="23">
        <f t="shared" si="1"/>
        <v>1.08</v>
      </c>
      <c r="K50" s="23">
        <f t="shared" si="2"/>
        <v>13.08</v>
      </c>
      <c r="L50" s="11">
        <f t="shared" si="6"/>
        <v>983.48519999999996</v>
      </c>
      <c r="M50" s="34" t="s">
        <v>234</v>
      </c>
    </row>
    <row r="51" spans="1:14" ht="60">
      <c r="A51" s="3">
        <v>4</v>
      </c>
      <c r="B51" s="4" t="s">
        <v>309</v>
      </c>
      <c r="C51" s="7" t="s">
        <v>310</v>
      </c>
      <c r="D51" s="3" t="s">
        <v>311</v>
      </c>
      <c r="E51" s="22">
        <v>0</v>
      </c>
      <c r="F51" s="10"/>
      <c r="G51" s="21"/>
      <c r="H51" s="5"/>
      <c r="I51" s="33">
        <f t="shared" si="0"/>
        <v>0</v>
      </c>
      <c r="J51" s="23">
        <f t="shared" si="1"/>
        <v>0</v>
      </c>
      <c r="K51" s="23">
        <f t="shared" si="2"/>
        <v>0</v>
      </c>
      <c r="L51" s="11">
        <f t="shared" si="6"/>
        <v>0</v>
      </c>
      <c r="M51" s="34"/>
    </row>
    <row r="52" spans="1:14" ht="16.5">
      <c r="A52" s="3" t="s">
        <v>312</v>
      </c>
      <c r="B52" s="146" t="s">
        <v>313</v>
      </c>
      <c r="C52" s="146"/>
      <c r="D52" s="3"/>
      <c r="E52" s="3"/>
      <c r="F52" s="10"/>
      <c r="G52" s="21"/>
      <c r="H52" s="5"/>
      <c r="I52" s="33">
        <f t="shared" si="0"/>
        <v>0</v>
      </c>
      <c r="J52" s="23">
        <f t="shared" si="1"/>
        <v>0</v>
      </c>
      <c r="K52" s="23">
        <f t="shared" si="2"/>
        <v>0</v>
      </c>
      <c r="L52" s="11">
        <f t="shared" si="6"/>
        <v>0</v>
      </c>
      <c r="M52" s="34"/>
    </row>
    <row r="53" spans="1:14" ht="36">
      <c r="A53" s="3">
        <v>1</v>
      </c>
      <c r="B53" s="14" t="s">
        <v>161</v>
      </c>
      <c r="C53" s="14" t="s">
        <v>314</v>
      </c>
      <c r="D53" s="14" t="s">
        <v>78</v>
      </c>
      <c r="E53" s="3">
        <v>3.84</v>
      </c>
      <c r="F53" s="23">
        <v>5</v>
      </c>
      <c r="G53" s="24">
        <v>0</v>
      </c>
      <c r="H53" s="23">
        <v>25</v>
      </c>
      <c r="I53" s="33">
        <f t="shared" si="0"/>
        <v>6</v>
      </c>
      <c r="J53" s="23">
        <f t="shared" si="1"/>
        <v>3.2399999999999998</v>
      </c>
      <c r="K53" s="23">
        <f t="shared" si="2"/>
        <v>39.24</v>
      </c>
      <c r="L53" s="11">
        <f t="shared" si="6"/>
        <v>150.6816</v>
      </c>
      <c r="M53" s="34"/>
    </row>
    <row r="54" spans="1:14" ht="36">
      <c r="A54" s="3">
        <v>2</v>
      </c>
      <c r="B54" s="14" t="s">
        <v>315</v>
      </c>
      <c r="C54" s="14" t="s">
        <v>316</v>
      </c>
      <c r="D54" s="14" t="s">
        <v>78</v>
      </c>
      <c r="E54" s="3">
        <v>3.84</v>
      </c>
      <c r="F54" s="23">
        <v>5</v>
      </c>
      <c r="G54" s="24">
        <v>0</v>
      </c>
      <c r="H54" s="23">
        <v>25</v>
      </c>
      <c r="I54" s="33">
        <f t="shared" si="0"/>
        <v>6</v>
      </c>
      <c r="J54" s="23">
        <f t="shared" si="1"/>
        <v>3.2399999999999998</v>
      </c>
      <c r="K54" s="23">
        <f t="shared" si="2"/>
        <v>39.24</v>
      </c>
      <c r="L54" s="11">
        <f t="shared" si="6"/>
        <v>150.6816</v>
      </c>
      <c r="M54" s="34"/>
    </row>
    <row r="55" spans="1:14" ht="84">
      <c r="A55" s="3">
        <v>3</v>
      </c>
      <c r="B55" s="14" t="s">
        <v>317</v>
      </c>
      <c r="C55" s="14" t="s">
        <v>318</v>
      </c>
      <c r="D55" s="14" t="s">
        <v>93</v>
      </c>
      <c r="E55" s="3">
        <v>65</v>
      </c>
      <c r="F55" s="10">
        <v>10</v>
      </c>
      <c r="G55" s="21">
        <v>16</v>
      </c>
      <c r="H55" s="5">
        <v>6</v>
      </c>
      <c r="I55" s="33">
        <f t="shared" si="0"/>
        <v>6.4</v>
      </c>
      <c r="J55" s="23">
        <f t="shared" si="1"/>
        <v>3.456</v>
      </c>
      <c r="K55" s="23">
        <f t="shared" si="2"/>
        <v>41.856000000000002</v>
      </c>
      <c r="L55" s="11">
        <f t="shared" si="6"/>
        <v>2720.6400000000003</v>
      </c>
      <c r="M55" s="34"/>
    </row>
    <row r="56" spans="1:14" ht="84">
      <c r="A56" s="3">
        <v>4</v>
      </c>
      <c r="B56" s="14" t="s">
        <v>317</v>
      </c>
      <c r="C56" s="14" t="s">
        <v>319</v>
      </c>
      <c r="D56" s="14" t="s">
        <v>93</v>
      </c>
      <c r="E56" s="3">
        <v>3</v>
      </c>
      <c r="F56" s="10">
        <v>10</v>
      </c>
      <c r="G56" s="21">
        <v>26</v>
      </c>
      <c r="H56" s="5">
        <v>6</v>
      </c>
      <c r="I56" s="33">
        <f t="shared" si="0"/>
        <v>8.4</v>
      </c>
      <c r="J56" s="23">
        <f t="shared" si="1"/>
        <v>4.5359999999999996</v>
      </c>
      <c r="K56" s="23">
        <f t="shared" si="2"/>
        <v>54.936</v>
      </c>
      <c r="L56" s="11">
        <f t="shared" si="6"/>
        <v>164.80799999999999</v>
      </c>
      <c r="M56" s="34"/>
    </row>
    <row r="57" spans="1:14" ht="72">
      <c r="A57" s="3">
        <v>5</v>
      </c>
      <c r="B57" s="25" t="s">
        <v>320</v>
      </c>
      <c r="C57" s="25" t="s">
        <v>321</v>
      </c>
      <c r="D57" s="25" t="s">
        <v>118</v>
      </c>
      <c r="E57" s="3">
        <v>80</v>
      </c>
      <c r="F57" s="10">
        <v>2</v>
      </c>
      <c r="G57" s="21">
        <v>9</v>
      </c>
      <c r="H57" s="5"/>
      <c r="I57" s="33">
        <f t="shared" si="0"/>
        <v>2.2000000000000002</v>
      </c>
      <c r="J57" s="23">
        <f t="shared" si="1"/>
        <v>1.1879999999999999</v>
      </c>
      <c r="K57" s="23">
        <f t="shared" si="2"/>
        <v>14.388</v>
      </c>
      <c r="L57" s="11">
        <f t="shared" si="6"/>
        <v>1151.04</v>
      </c>
      <c r="M57" s="34"/>
    </row>
    <row r="58" spans="1:14" ht="60">
      <c r="A58" s="3">
        <v>6</v>
      </c>
      <c r="B58" s="25" t="s">
        <v>322</v>
      </c>
      <c r="C58" s="14" t="s">
        <v>323</v>
      </c>
      <c r="D58" s="25" t="s">
        <v>217</v>
      </c>
      <c r="E58" s="3">
        <v>1</v>
      </c>
      <c r="F58" s="10">
        <v>600</v>
      </c>
      <c r="G58" s="21">
        <v>12000</v>
      </c>
      <c r="H58" s="5">
        <v>200</v>
      </c>
      <c r="I58" s="33">
        <f t="shared" si="0"/>
        <v>2560</v>
      </c>
      <c r="J58" s="23">
        <f t="shared" si="1"/>
        <v>1382.3999999999999</v>
      </c>
      <c r="K58" s="23">
        <f t="shared" si="2"/>
        <v>16742.400000000001</v>
      </c>
      <c r="L58" s="11">
        <f t="shared" si="6"/>
        <v>16742.400000000001</v>
      </c>
      <c r="M58" s="34"/>
    </row>
    <row r="59" spans="1:14" ht="16.5">
      <c r="A59" s="3" t="s">
        <v>324</v>
      </c>
      <c r="B59" s="146" t="s">
        <v>325</v>
      </c>
      <c r="C59" s="146"/>
      <c r="D59" s="3"/>
      <c r="E59" s="3"/>
      <c r="F59" s="10"/>
      <c r="G59" s="21"/>
      <c r="H59" s="5"/>
      <c r="I59" s="33">
        <f t="shared" si="0"/>
        <v>0</v>
      </c>
      <c r="J59" s="23">
        <f t="shared" si="1"/>
        <v>0</v>
      </c>
      <c r="K59" s="23">
        <f t="shared" si="2"/>
        <v>0</v>
      </c>
      <c r="L59" s="11">
        <f t="shared" si="6"/>
        <v>0</v>
      </c>
      <c r="M59" s="34"/>
    </row>
    <row r="60" spans="1:14" ht="96">
      <c r="A60" s="6">
        <v>1</v>
      </c>
      <c r="B60" s="14" t="s">
        <v>326</v>
      </c>
      <c r="C60" s="14" t="s">
        <v>327</v>
      </c>
      <c r="D60" s="6" t="s">
        <v>93</v>
      </c>
      <c r="E60" s="3">
        <v>11.77</v>
      </c>
      <c r="F60" s="5">
        <v>16</v>
      </c>
      <c r="G60" s="6">
        <v>20</v>
      </c>
      <c r="H60" s="5">
        <v>4</v>
      </c>
      <c r="I60" s="33">
        <f t="shared" si="0"/>
        <v>8</v>
      </c>
      <c r="J60" s="23">
        <f t="shared" si="1"/>
        <v>4.32</v>
      </c>
      <c r="K60" s="23">
        <f t="shared" si="2"/>
        <v>52.32</v>
      </c>
      <c r="L60" s="11">
        <f t="shared" si="6"/>
        <v>615.80639999999994</v>
      </c>
      <c r="M60" s="34" t="s">
        <v>239</v>
      </c>
    </row>
    <row r="61" spans="1:14" ht="36">
      <c r="A61" s="6">
        <v>2</v>
      </c>
      <c r="B61" s="14" t="s">
        <v>161</v>
      </c>
      <c r="C61" s="14" t="s">
        <v>314</v>
      </c>
      <c r="D61" s="14" t="s">
        <v>78</v>
      </c>
      <c r="E61" s="3">
        <v>1.88</v>
      </c>
      <c r="F61" s="23">
        <v>5</v>
      </c>
      <c r="G61" s="24">
        <v>0</v>
      </c>
      <c r="H61" s="23">
        <v>25</v>
      </c>
      <c r="I61" s="33">
        <f t="shared" si="0"/>
        <v>6</v>
      </c>
      <c r="J61" s="23">
        <f t="shared" si="1"/>
        <v>3.2399999999999998</v>
      </c>
      <c r="K61" s="23">
        <f t="shared" si="2"/>
        <v>39.24</v>
      </c>
      <c r="L61" s="11">
        <f t="shared" si="6"/>
        <v>73.771199999999993</v>
      </c>
      <c r="M61" s="34"/>
    </row>
    <row r="62" spans="1:14" ht="36">
      <c r="A62" s="6">
        <v>3</v>
      </c>
      <c r="B62" s="14" t="s">
        <v>315</v>
      </c>
      <c r="C62" s="14" t="s">
        <v>316</v>
      </c>
      <c r="D62" s="14" t="s">
        <v>78</v>
      </c>
      <c r="E62" s="3">
        <v>1.88</v>
      </c>
      <c r="F62" s="23">
        <v>5</v>
      </c>
      <c r="G62" s="24">
        <v>0</v>
      </c>
      <c r="H62" s="23">
        <v>25</v>
      </c>
      <c r="I62" s="33">
        <f t="shared" si="0"/>
        <v>6</v>
      </c>
      <c r="J62" s="23">
        <f t="shared" si="1"/>
        <v>3.2399999999999998</v>
      </c>
      <c r="K62" s="23">
        <f t="shared" si="2"/>
        <v>39.24</v>
      </c>
      <c r="L62" s="11">
        <f t="shared" si="6"/>
        <v>73.771199999999993</v>
      </c>
      <c r="M62" s="34"/>
    </row>
    <row r="63" spans="1:14" ht="16.5">
      <c r="A63" s="3" t="s">
        <v>328</v>
      </c>
      <c r="B63" s="146" t="s">
        <v>329</v>
      </c>
      <c r="C63" s="146"/>
      <c r="D63" s="3"/>
      <c r="E63" s="3"/>
      <c r="F63" s="10"/>
      <c r="G63" s="21"/>
      <c r="H63" s="5"/>
      <c r="I63" s="33">
        <f t="shared" si="0"/>
        <v>0</v>
      </c>
      <c r="J63" s="23">
        <f t="shared" si="1"/>
        <v>0</v>
      </c>
      <c r="K63" s="23">
        <f t="shared" si="2"/>
        <v>0</v>
      </c>
      <c r="L63" s="11">
        <f t="shared" si="6"/>
        <v>0</v>
      </c>
      <c r="M63" s="34"/>
    </row>
    <row r="64" spans="1:14" ht="132">
      <c r="A64" s="3">
        <v>1</v>
      </c>
      <c r="B64" s="3" t="s">
        <v>330</v>
      </c>
      <c r="C64" s="26" t="s">
        <v>331</v>
      </c>
      <c r="D64" s="14" t="s">
        <v>93</v>
      </c>
      <c r="E64" s="3">
        <f>53.83-4*0.7</f>
        <v>51.03</v>
      </c>
      <c r="F64" s="10">
        <v>30</v>
      </c>
      <c r="G64" s="21">
        <v>46</v>
      </c>
      <c r="H64" s="5">
        <v>10</v>
      </c>
      <c r="I64" s="33">
        <f t="shared" si="0"/>
        <v>17.2</v>
      </c>
      <c r="J64" s="23">
        <f t="shared" si="1"/>
        <v>9.2880000000000003</v>
      </c>
      <c r="K64" s="23">
        <f t="shared" si="2"/>
        <v>112.488</v>
      </c>
      <c r="L64" s="11">
        <f t="shared" si="6"/>
        <v>5740.2626399999999</v>
      </c>
      <c r="M64" s="34"/>
      <c r="N64" s="35"/>
    </row>
    <row r="65" spans="1:14" ht="132">
      <c r="A65" s="3">
        <v>2</v>
      </c>
      <c r="B65" s="3" t="s">
        <v>330</v>
      </c>
      <c r="C65" s="26" t="s">
        <v>332</v>
      </c>
      <c r="D65" s="14" t="s">
        <v>93</v>
      </c>
      <c r="E65" s="3">
        <v>4.28</v>
      </c>
      <c r="F65" s="10">
        <v>30</v>
      </c>
      <c r="G65" s="21">
        <v>14</v>
      </c>
      <c r="H65" s="5">
        <v>8</v>
      </c>
      <c r="I65" s="33">
        <f t="shared" si="0"/>
        <v>10.4</v>
      </c>
      <c r="J65" s="23">
        <f t="shared" si="1"/>
        <v>5.6159999999999997</v>
      </c>
      <c r="K65" s="23">
        <f t="shared" si="2"/>
        <v>68.015999999999991</v>
      </c>
      <c r="L65" s="11">
        <f t="shared" si="6"/>
        <v>291.10847999999999</v>
      </c>
      <c r="M65" s="34"/>
      <c r="N65" s="35"/>
    </row>
    <row r="66" spans="1:14" ht="120">
      <c r="A66" s="3">
        <v>3</v>
      </c>
      <c r="B66" s="3" t="s">
        <v>333</v>
      </c>
      <c r="C66" s="26" t="s">
        <v>334</v>
      </c>
      <c r="D66" s="14" t="s">
        <v>93</v>
      </c>
      <c r="E66" s="3">
        <v>0.99</v>
      </c>
      <c r="F66" s="10">
        <v>20</v>
      </c>
      <c r="G66" s="21">
        <v>32</v>
      </c>
      <c r="H66" s="5">
        <v>10</v>
      </c>
      <c r="I66" s="33">
        <f t="shared" si="0"/>
        <v>12.4</v>
      </c>
      <c r="J66" s="23">
        <f t="shared" si="1"/>
        <v>6.6960000000000006</v>
      </c>
      <c r="K66" s="23">
        <f t="shared" si="2"/>
        <v>81.096000000000004</v>
      </c>
      <c r="L66" s="11">
        <f t="shared" si="6"/>
        <v>80.285040000000009</v>
      </c>
      <c r="M66" s="34" t="s">
        <v>239</v>
      </c>
    </row>
    <row r="67" spans="1:14" ht="132">
      <c r="A67" s="3">
        <v>4</v>
      </c>
      <c r="B67" s="3" t="s">
        <v>330</v>
      </c>
      <c r="C67" s="26" t="s">
        <v>335</v>
      </c>
      <c r="D67" s="14" t="s">
        <v>93</v>
      </c>
      <c r="E67" s="3">
        <f>58.37-0.7*3</f>
        <v>56.269999999999996</v>
      </c>
      <c r="F67" s="10">
        <v>50</v>
      </c>
      <c r="G67" s="21">
        <v>52</v>
      </c>
      <c r="H67" s="5">
        <v>10</v>
      </c>
      <c r="I67" s="33">
        <f t="shared" si="0"/>
        <v>22.400000000000002</v>
      </c>
      <c r="J67" s="23">
        <f t="shared" si="1"/>
        <v>12.096</v>
      </c>
      <c r="K67" s="23">
        <f t="shared" si="2"/>
        <v>146.49600000000001</v>
      </c>
      <c r="L67" s="11">
        <f t="shared" si="6"/>
        <v>8243.3299200000001</v>
      </c>
      <c r="M67" s="34"/>
      <c r="N67" s="35"/>
    </row>
    <row r="68" spans="1:14" ht="132">
      <c r="A68" s="3">
        <v>5</v>
      </c>
      <c r="B68" s="3" t="s">
        <v>330</v>
      </c>
      <c r="C68" s="26" t="s">
        <v>336</v>
      </c>
      <c r="D68" s="14" t="s">
        <v>93</v>
      </c>
      <c r="E68" s="3">
        <f>19.08-0.7</f>
        <v>18.38</v>
      </c>
      <c r="F68" s="10">
        <v>30</v>
      </c>
      <c r="G68" s="21">
        <v>26</v>
      </c>
      <c r="H68" s="5">
        <v>10</v>
      </c>
      <c r="I68" s="33">
        <f t="shared" si="0"/>
        <v>13.200000000000001</v>
      </c>
      <c r="J68" s="23">
        <f t="shared" si="1"/>
        <v>7.1280000000000001</v>
      </c>
      <c r="K68" s="23">
        <f t="shared" si="2"/>
        <v>86.328000000000003</v>
      </c>
      <c r="L68" s="11">
        <f t="shared" si="6"/>
        <v>1586.7086400000001</v>
      </c>
      <c r="M68" s="34"/>
      <c r="N68" s="35"/>
    </row>
    <row r="69" spans="1:14" ht="60">
      <c r="A69" s="3">
        <v>6</v>
      </c>
      <c r="B69" s="3" t="s">
        <v>337</v>
      </c>
      <c r="C69" s="26" t="s">
        <v>338</v>
      </c>
      <c r="D69" s="14" t="s">
        <v>311</v>
      </c>
      <c r="E69" s="22">
        <v>0</v>
      </c>
      <c r="F69" s="10"/>
      <c r="G69" s="21">
        <v>110</v>
      </c>
      <c r="H69" s="5"/>
      <c r="I69" s="33">
        <f t="shared" si="0"/>
        <v>22</v>
      </c>
      <c r="J69" s="23">
        <f t="shared" si="1"/>
        <v>11.879999999999999</v>
      </c>
      <c r="K69" s="23">
        <f t="shared" si="2"/>
        <v>143.88</v>
      </c>
      <c r="L69" s="11">
        <f>SUM(E69*K69)</f>
        <v>0</v>
      </c>
      <c r="M69" s="34"/>
    </row>
    <row r="70" spans="1:14" ht="60">
      <c r="A70" s="3">
        <v>7</v>
      </c>
      <c r="B70" s="3" t="s">
        <v>339</v>
      </c>
      <c r="C70" s="26" t="s">
        <v>340</v>
      </c>
      <c r="D70" s="14" t="s">
        <v>311</v>
      </c>
      <c r="E70" s="22">
        <v>0</v>
      </c>
      <c r="F70" s="10"/>
      <c r="G70" s="21"/>
      <c r="H70" s="5"/>
      <c r="I70" s="33">
        <f t="shared" si="0"/>
        <v>0</v>
      </c>
      <c r="J70" s="23">
        <f t="shared" si="1"/>
        <v>0</v>
      </c>
      <c r="K70" s="23">
        <f t="shared" si="2"/>
        <v>0</v>
      </c>
      <c r="L70" s="11">
        <f>K70*E70</f>
        <v>0</v>
      </c>
      <c r="M70" s="34"/>
    </row>
    <row r="71" spans="1:14" ht="36">
      <c r="A71" s="3">
        <v>8</v>
      </c>
      <c r="B71" s="14" t="s">
        <v>161</v>
      </c>
      <c r="C71" s="14" t="s">
        <v>314</v>
      </c>
      <c r="D71" s="14" t="s">
        <v>78</v>
      </c>
      <c r="E71" s="3">
        <v>20.8</v>
      </c>
      <c r="F71" s="23">
        <v>5</v>
      </c>
      <c r="G71" s="24">
        <v>0</v>
      </c>
      <c r="H71" s="23">
        <v>25</v>
      </c>
      <c r="I71" s="33">
        <f t="shared" ref="I71:I76" si="7">(F71+G71+H71)*0.2</f>
        <v>6</v>
      </c>
      <c r="J71" s="23">
        <f t="shared" ref="J71:J76" si="8">(F71+G71+H71+I71)*0.09</f>
        <v>3.2399999999999998</v>
      </c>
      <c r="K71" s="23">
        <f t="shared" ref="K71:K76" si="9">SUM(F71:J71)</f>
        <v>39.24</v>
      </c>
      <c r="L71" s="11">
        <f t="shared" si="6"/>
        <v>816.19200000000012</v>
      </c>
      <c r="M71" s="34"/>
    </row>
    <row r="72" spans="1:14" ht="36">
      <c r="A72" s="3">
        <v>9</v>
      </c>
      <c r="B72" s="14" t="s">
        <v>315</v>
      </c>
      <c r="C72" s="14" t="s">
        <v>316</v>
      </c>
      <c r="D72" s="14" t="s">
        <v>78</v>
      </c>
      <c r="E72" s="3">
        <v>20.8</v>
      </c>
      <c r="F72" s="23">
        <v>5</v>
      </c>
      <c r="G72" s="24">
        <v>0</v>
      </c>
      <c r="H72" s="23">
        <v>25</v>
      </c>
      <c r="I72" s="33">
        <f t="shared" si="7"/>
        <v>6</v>
      </c>
      <c r="J72" s="23">
        <f t="shared" si="8"/>
        <v>3.2399999999999998</v>
      </c>
      <c r="K72" s="23">
        <f t="shared" si="9"/>
        <v>39.24</v>
      </c>
      <c r="L72" s="11">
        <f t="shared" si="6"/>
        <v>816.19200000000012</v>
      </c>
      <c r="M72" s="34"/>
    </row>
    <row r="73" spans="1:14" ht="16.5">
      <c r="A73" s="3" t="s">
        <v>341</v>
      </c>
      <c r="B73" s="146" t="s">
        <v>342</v>
      </c>
      <c r="C73" s="146"/>
      <c r="D73" s="3"/>
      <c r="E73" s="3"/>
      <c r="F73" s="10"/>
      <c r="G73" s="21"/>
      <c r="H73" s="5"/>
      <c r="I73" s="33">
        <f t="shared" si="7"/>
        <v>0</v>
      </c>
      <c r="J73" s="23">
        <f t="shared" si="8"/>
        <v>0</v>
      </c>
      <c r="K73" s="23">
        <f t="shared" si="9"/>
        <v>0</v>
      </c>
      <c r="L73" s="11"/>
      <c r="M73" s="34"/>
    </row>
    <row r="74" spans="1:14" ht="72">
      <c r="A74" s="3">
        <v>1</v>
      </c>
      <c r="B74" s="14" t="s">
        <v>343</v>
      </c>
      <c r="C74" s="7" t="s">
        <v>344</v>
      </c>
      <c r="D74" s="8" t="s">
        <v>93</v>
      </c>
      <c r="E74" s="3">
        <v>80</v>
      </c>
      <c r="F74" s="10">
        <v>10</v>
      </c>
      <c r="G74" s="21">
        <v>20</v>
      </c>
      <c r="H74" s="5">
        <v>6</v>
      </c>
      <c r="I74" s="33">
        <f t="shared" si="7"/>
        <v>7.2</v>
      </c>
      <c r="J74" s="23">
        <f t="shared" si="8"/>
        <v>3.8879999999999999</v>
      </c>
      <c r="K74" s="23">
        <f t="shared" si="9"/>
        <v>47.088000000000001</v>
      </c>
      <c r="L74" s="11">
        <f t="shared" si="6"/>
        <v>3767.04</v>
      </c>
      <c r="M74" s="34" t="s">
        <v>234</v>
      </c>
    </row>
    <row r="75" spans="1:14" ht="84">
      <c r="A75" s="3">
        <v>2</v>
      </c>
      <c r="B75" s="14" t="s">
        <v>215</v>
      </c>
      <c r="C75" s="7" t="s">
        <v>345</v>
      </c>
      <c r="D75" s="14" t="s">
        <v>217</v>
      </c>
      <c r="E75" s="3">
        <v>1</v>
      </c>
      <c r="F75" s="5">
        <v>300</v>
      </c>
      <c r="G75" s="6">
        <v>500</v>
      </c>
      <c r="H75" s="5">
        <v>100</v>
      </c>
      <c r="I75" s="33">
        <f t="shared" si="7"/>
        <v>180</v>
      </c>
      <c r="J75" s="23">
        <f t="shared" si="8"/>
        <v>97.2</v>
      </c>
      <c r="K75" s="23">
        <f t="shared" si="9"/>
        <v>1177.2</v>
      </c>
      <c r="L75" s="11">
        <f t="shared" si="6"/>
        <v>1177.2</v>
      </c>
      <c r="M75" s="34"/>
    </row>
    <row r="76" spans="1:14" ht="96">
      <c r="A76" s="3">
        <v>3</v>
      </c>
      <c r="B76" s="14" t="s">
        <v>326</v>
      </c>
      <c r="C76" s="14" t="s">
        <v>327</v>
      </c>
      <c r="D76" s="6" t="s">
        <v>93</v>
      </c>
      <c r="E76" s="22">
        <f>50*0+10</f>
        <v>10</v>
      </c>
      <c r="F76" s="10">
        <v>20</v>
      </c>
      <c r="G76" s="21">
        <v>3.6</v>
      </c>
      <c r="H76" s="5">
        <v>1</v>
      </c>
      <c r="I76" s="33">
        <f t="shared" si="7"/>
        <v>4.9200000000000008</v>
      </c>
      <c r="J76" s="23">
        <f t="shared" si="8"/>
        <v>2.6568000000000001</v>
      </c>
      <c r="K76" s="23">
        <f t="shared" si="9"/>
        <v>32.1768</v>
      </c>
      <c r="L76" s="11">
        <f t="shared" si="6"/>
        <v>321.76800000000003</v>
      </c>
      <c r="M76" s="34" t="s">
        <v>239</v>
      </c>
    </row>
    <row r="77" spans="1:14">
      <c r="A77" s="147" t="s">
        <v>346</v>
      </c>
      <c r="B77" s="147"/>
      <c r="C77" s="147"/>
      <c r="D77" s="147"/>
      <c r="E77" s="147"/>
      <c r="F77" s="147"/>
      <c r="G77" s="147"/>
      <c r="H77" s="5"/>
      <c r="I77" s="29"/>
      <c r="J77" s="30"/>
      <c r="K77" s="11"/>
      <c r="L77" s="11">
        <f>SUM(L6:L76)</f>
        <v>115966.06983999997</v>
      </c>
      <c r="M77" s="34"/>
    </row>
    <row r="78" spans="1:14" ht="69" customHeight="1">
      <c r="A78" s="148" t="s">
        <v>347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9"/>
      <c r="L78" s="148"/>
      <c r="M78" s="148"/>
    </row>
    <row r="85" spans="5:5">
      <c r="E85" s="36"/>
    </row>
    <row r="86" spans="5:5">
      <c r="E86" s="36"/>
    </row>
    <row r="87" spans="5:5">
      <c r="E87" s="36"/>
    </row>
  </sheetData>
  <mergeCells count="25">
    <mergeCell ref="B38:C38"/>
    <mergeCell ref="B47:C47"/>
    <mergeCell ref="B52:C52"/>
    <mergeCell ref="B59:C59"/>
    <mergeCell ref="A1:J1"/>
    <mergeCell ref="F2:J2"/>
    <mergeCell ref="B5:C5"/>
    <mergeCell ref="B14:C14"/>
    <mergeCell ref="B16:C16"/>
    <mergeCell ref="B63:C63"/>
    <mergeCell ref="B73:C73"/>
    <mergeCell ref="A77:G77"/>
    <mergeCell ref="A78:M7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B29:C29"/>
  </mergeCells>
  <phoneticPr fontId="3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进度款</vt:lpstr>
      <vt:lpstr>汇总表</vt:lpstr>
      <vt:lpstr>东大门区域硬质铺装</vt:lpstr>
      <vt:lpstr>东大门安装部分</vt:lpstr>
      <vt:lpstr>东大门区域硬质铺装!Print_Area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cp:lastPrinted>2022-11-07T08:42:31Z</cp:lastPrinted>
  <dcterms:created xsi:type="dcterms:W3CDTF">2020-11-19T09:45:00Z</dcterms:created>
  <dcterms:modified xsi:type="dcterms:W3CDTF">2022-11-07T08:42:34Z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5348D5507BE34722B16D27BF570D54EB</vt:lpwstr>
  </property>
</Properties>
</file>