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栾川项目\进度款\栏杆\"/>
    </mc:Choice>
  </mc:AlternateContent>
  <bookViews>
    <workbookView xWindow="0" yWindow="0" windowWidth="20490" windowHeight="7860" tabRatio="717"/>
  </bookViews>
  <sheets>
    <sheet name="5#楼" sheetId="10" r:id="rId1"/>
    <sheet name="5#明细" sheetId="13" r:id="rId2"/>
  </sheets>
  <calcPr calcId="162913"/>
</workbook>
</file>

<file path=xl/calcChain.xml><?xml version="1.0" encoding="utf-8"?>
<calcChain xmlns="http://schemas.openxmlformats.org/spreadsheetml/2006/main">
  <c r="P5" i="13" l="1"/>
  <c r="P6" i="13"/>
  <c r="P7" i="13"/>
  <c r="P8" i="13"/>
  <c r="P9" i="13"/>
  <c r="P10" i="13"/>
  <c r="P11" i="13"/>
  <c r="P12" i="13"/>
  <c r="P4" i="13"/>
  <c r="P13" i="13" s="1"/>
  <c r="H5" i="10" s="1"/>
  <c r="G12" i="13"/>
  <c r="N12" i="13" s="1"/>
  <c r="K11" i="13"/>
  <c r="J11" i="13"/>
  <c r="I11" i="13"/>
  <c r="H11" i="13"/>
  <c r="G11" i="13"/>
  <c r="F11" i="13"/>
  <c r="K10" i="13"/>
  <c r="J10" i="13"/>
  <c r="I10" i="13"/>
  <c r="H10" i="13"/>
  <c r="G10" i="13"/>
  <c r="N9" i="13"/>
  <c r="H9" i="13"/>
  <c r="G9" i="13"/>
  <c r="K8" i="13"/>
  <c r="J8" i="13"/>
  <c r="I8" i="13"/>
  <c r="H8" i="13"/>
  <c r="G8" i="13"/>
  <c r="K7" i="13"/>
  <c r="H7" i="13"/>
  <c r="J6" i="13"/>
  <c r="I6" i="13"/>
  <c r="G6" i="13"/>
  <c r="N6" i="13" s="1"/>
  <c r="K5" i="13"/>
  <c r="J5" i="13"/>
  <c r="I5" i="13"/>
  <c r="H5" i="13"/>
  <c r="G5" i="13"/>
  <c r="K4" i="13"/>
  <c r="J4" i="13"/>
  <c r="I4" i="13"/>
  <c r="H4" i="13"/>
  <c r="G4" i="13"/>
  <c r="N4" i="13" l="1"/>
  <c r="N8" i="13"/>
  <c r="N10" i="13"/>
  <c r="N5" i="13"/>
  <c r="N7" i="13"/>
  <c r="N11" i="13"/>
  <c r="J5" i="10"/>
  <c r="J6" i="10" s="1"/>
</calcChain>
</file>

<file path=xl/sharedStrings.xml><?xml version="1.0" encoding="utf-8"?>
<sst xmlns="http://schemas.openxmlformats.org/spreadsheetml/2006/main" count="92" uniqueCount="76">
  <si>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</si>
  <si>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</si>
  <si>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</si>
  <si>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</si>
  <si>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</si>
  <si>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</si>
  <si>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</si>
  <si>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</si>
  <si>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</si>
  <si>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</si>
  <si>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</si>
  <si>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</si>
  <si>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</si>
  <si>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</si>
  <si>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</si>
  <si>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</si>
  <si>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</si>
  <si>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</si>
  <si>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</si>
  <si>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</si>
  <si>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</si>
  <si>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</si>
  <si>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</si>
  <si>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</si>
  <si>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</si>
  <si>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</si>
  <si>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</si>
  <si>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</si>
  <si>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</si>
  <si>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</si>
  <si>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</si>
  <si>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</si>
  <si>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</si>
  <si>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</si>
  <si>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</si>
  <si>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</si>
  <si>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</si>
  <si>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</si>
  <si>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</si>
  <si>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</si>
  <si>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5#楼</t>
  </si>
  <si>
    <t>部位</t>
  </si>
  <si>
    <t>名称</t>
  </si>
  <si>
    <t>规格</t>
  </si>
  <si>
    <t>单位</t>
  </si>
  <si>
    <t>负1层</t>
  </si>
  <si>
    <t>1层</t>
  </si>
  <si>
    <t>2层</t>
  </si>
  <si>
    <t>3层</t>
  </si>
  <si>
    <t>4-7层</t>
  </si>
  <si>
    <t>8层</t>
  </si>
  <si>
    <t>飘窗栏杆</t>
  </si>
  <si>
    <t>A1-TCLG01</t>
  </si>
  <si>
    <t>900mm</t>
  </si>
  <si>
    <t>m</t>
  </si>
  <si>
    <t>阳台栏杆</t>
  </si>
  <si>
    <t>A1-YTLG01</t>
  </si>
  <si>
    <t>800mm L&gt;4m</t>
  </si>
  <si>
    <t>百叶窗</t>
  </si>
  <si>
    <t>A1-BY01</t>
  </si>
  <si>
    <t>1*2.35</t>
  </si>
  <si>
    <t>㎡</t>
  </si>
  <si>
    <t>A1-BY02</t>
  </si>
  <si>
    <t>1*2.05</t>
  </si>
  <si>
    <t>空调板栏杆</t>
  </si>
  <si>
    <t>A1-ACLG01</t>
  </si>
  <si>
    <t>600高</t>
  </si>
  <si>
    <t>A1-YTLG02</t>
  </si>
  <si>
    <t>800mm L≤4M</t>
  </si>
  <si>
    <t>A1-YTLG03</t>
  </si>
  <si>
    <t>楼梯栏杆</t>
  </si>
  <si>
    <t>塑木扶手栏杆</t>
  </si>
  <si>
    <t>靠墙楼梯扶手</t>
  </si>
  <si>
    <t>直径50塑木</t>
  </si>
  <si>
    <t>含税13%
综合单价(元)</t>
  </si>
  <si>
    <t>含税金额(元)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</si>
</sst>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;[Red]0.00"/>
  </numFmts>
  <fonts count="17" x14ac:knownFonts="1">
    <font>
      <sz val="10"/>
      <name val="Arial"/>
      <charset val="1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8"/>
      <color theme="0"/>
      <name val="微软雅黑"/>
      <family val="2"/>
      <charset val="134"/>
    </font>
    <font>
      <sz val="8"/>
      <name val="宋体"/>
      <family val="3"/>
      <charset val="134"/>
      <scheme val="minor"/>
    </font>
    <font>
      <b/>
      <sz val="8"/>
      <name val="微软雅黑"/>
      <family val="2"/>
      <charset val="134"/>
    </font>
    <font>
      <sz val="9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13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</cellStyleXfs>
  <cellXfs count="69">
    <xf numFmtId="0" fontId="0" fillId="0" borderId="0" xfId="0"/>
    <xf numFmtId="0" fontId="1" fillId="0" borderId="0" xfId="0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176" fontId="1" fillId="0" borderId="0" xfId="1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0" fontId="9" fillId="5" borderId="1" xfId="1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0" fontId="9" fillId="0" borderId="1" xfId="1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10" fontId="11" fillId="0" borderId="0" xfId="0" applyNumberFormat="1" applyFont="1" applyFill="1" applyAlignment="1">
      <alignment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176" fontId="5" fillId="3" borderId="1" xfId="1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9" fontId="5" fillId="4" borderId="1" xfId="0" applyNumberFormat="1" applyFont="1" applyFill="1" applyBorder="1" applyAlignment="1">
      <alignment horizontal="center" vertical="center" wrapText="1"/>
    </xf>
    <xf numFmtId="176" fontId="5" fillId="4" borderId="1" xfId="1" applyNumberFormat="1" applyFont="1" applyFill="1" applyBorder="1" applyAlignment="1">
      <alignment horizontal="center" vertical="center" wrapText="1"/>
    </xf>
    <xf numFmtId="10" fontId="5" fillId="4" borderId="1" xfId="0" applyNumberFormat="1" applyFont="1" applyFill="1" applyBorder="1" applyAlignment="1">
      <alignment horizontal="center" vertical="center"/>
    </xf>
    <xf numFmtId="9" fontId="10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1" fillId="0" borderId="0" xfId="1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0" fontId="10" fillId="0" borderId="0" xfId="0" applyNumberFormat="1" applyFont="1" applyFill="1" applyAlignment="1">
      <alignment horizontal="left" vertical="center"/>
    </xf>
    <xf numFmtId="176" fontId="10" fillId="0" borderId="0" xfId="1" applyNumberFormat="1" applyFont="1" applyAlignment="1">
      <alignment horizontal="left" vertical="center"/>
    </xf>
    <xf numFmtId="0" fontId="11" fillId="0" borderId="0" xfId="0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center" vertical="center"/>
    </xf>
    <xf numFmtId="176" fontId="11" fillId="0" borderId="0" xfId="1" applyNumberFormat="1" applyFont="1" applyFill="1" applyAlignment="1">
      <alignment horizontal="center" vertical="center"/>
    </xf>
    <xf numFmtId="10" fontId="11" fillId="0" borderId="0" xfId="0" applyNumberFormat="1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10">
    <cellStyle name="3232" xfId="4"/>
    <cellStyle name="Normal" xfId="5"/>
    <cellStyle name="百分比" xfId="1" builtinId="5"/>
    <cellStyle name="常规" xfId="0" builtinId="0"/>
    <cellStyle name="常规 2" xfId="6"/>
    <cellStyle name="常规 3" xfId="7"/>
    <cellStyle name="常规 3 2" xfId="3"/>
    <cellStyle name="常规 5" xfId="8"/>
    <cellStyle name="常规 53" xfId="2"/>
    <cellStyle name="常规 7" xfId="9"/>
  </cellStyles>
  <dxfs count="0"/>
  <tableStyles count="0" defaultTableStyle="TableStyleMedium9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R7" sqref="R7"/>
    </sheetView>
  </sheetViews>
  <sheetFormatPr defaultColWidth="10.28515625" defaultRowHeight="13.5" x14ac:dyDescent="0.2"/>
  <cols>
    <col min="1" max="1" width="4.42578125" style="1" customWidth="1"/>
    <col min="2" max="2" width="12.7109375" style="1" customWidth="1"/>
    <col min="3" max="3" width="9" style="1" customWidth="1"/>
    <col min="4" max="5" width="8.7109375" style="1" customWidth="1"/>
    <col min="6" max="6" width="8.140625" style="2" customWidth="1"/>
    <col min="7" max="7" width="9" style="1" customWidth="1"/>
    <col min="8" max="8" width="9.85546875" style="1" customWidth="1"/>
    <col min="9" max="9" width="8" style="1" customWidth="1"/>
    <col min="10" max="10" width="12.85546875" style="1" customWidth="1"/>
    <col min="11" max="11" width="8.5703125" style="3" customWidth="1"/>
    <col min="12" max="12" width="6.85546875" style="2" customWidth="1"/>
    <col min="13" max="13" width="9.42578125" style="1" customWidth="1"/>
    <col min="14" max="14" width="8.42578125" style="1" customWidth="1"/>
    <col min="15" max="15" width="16.42578125" style="1" customWidth="1"/>
    <col min="16" max="16384" width="10.28515625" style="1"/>
  </cols>
  <sheetData>
    <row r="1" spans="1:15" ht="27" customHeight="1" x14ac:dyDescent="0.2">
      <c r="A1" s="52" t="s">
        <v>0</v>
      </c>
      <c r="B1" s="53"/>
      <c r="C1" s="53"/>
      <c r="D1" s="53"/>
      <c r="E1" s="53"/>
      <c r="F1" s="54"/>
      <c r="G1" s="53"/>
      <c r="H1" s="53"/>
      <c r="I1" s="53"/>
      <c r="J1" s="53"/>
      <c r="K1" s="55"/>
      <c r="L1" s="54"/>
      <c r="M1" s="53"/>
      <c r="N1" s="53"/>
      <c r="O1" s="53"/>
    </row>
    <row r="2" spans="1:15" ht="29.1" customHeight="1" x14ac:dyDescent="0.2">
      <c r="A2" s="57" t="s">
        <v>1</v>
      </c>
      <c r="B2" s="57" t="s">
        <v>2</v>
      </c>
      <c r="C2" s="57" t="s">
        <v>3</v>
      </c>
      <c r="D2" s="57" t="s">
        <v>4</v>
      </c>
      <c r="E2" s="57" t="s">
        <v>5</v>
      </c>
      <c r="F2" s="56" t="s">
        <v>6</v>
      </c>
      <c r="G2" s="57"/>
      <c r="H2" s="57" t="s">
        <v>7</v>
      </c>
      <c r="I2" s="57"/>
      <c r="J2" s="57"/>
      <c r="K2" s="58" t="s">
        <v>8</v>
      </c>
      <c r="L2" s="56"/>
      <c r="M2" s="57" t="s">
        <v>9</v>
      </c>
      <c r="N2" s="57" t="s">
        <v>10</v>
      </c>
      <c r="O2" s="57" t="s">
        <v>11</v>
      </c>
    </row>
    <row r="3" spans="1:15" ht="42" customHeight="1" x14ac:dyDescent="0.2">
      <c r="A3" s="57"/>
      <c r="B3" s="57"/>
      <c r="C3" s="57"/>
      <c r="D3" s="57"/>
      <c r="E3" s="57"/>
      <c r="F3" s="5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26" t="s">
        <v>17</v>
      </c>
      <c r="L3" s="5" t="s">
        <v>18</v>
      </c>
      <c r="M3" s="57"/>
      <c r="N3" s="57"/>
      <c r="O3" s="57"/>
    </row>
    <row r="4" spans="1:15" ht="48.95" customHeight="1" x14ac:dyDescent="0.2">
      <c r="A4" s="6"/>
      <c r="B4" s="6"/>
      <c r="C4" s="7" t="s">
        <v>19</v>
      </c>
      <c r="D4" s="8" t="s">
        <v>20</v>
      </c>
      <c r="E4" s="8" t="s">
        <v>20</v>
      </c>
      <c r="F4" s="9" t="s">
        <v>21</v>
      </c>
      <c r="G4" s="10" t="s">
        <v>22</v>
      </c>
      <c r="H4" s="9" t="s">
        <v>23</v>
      </c>
      <c r="I4" s="27" t="s">
        <v>24</v>
      </c>
      <c r="J4" s="10" t="s">
        <v>25</v>
      </c>
      <c r="K4" s="28" t="s">
        <v>26</v>
      </c>
      <c r="L4" s="29" t="s">
        <v>27</v>
      </c>
      <c r="M4" s="10" t="s">
        <v>28</v>
      </c>
      <c r="N4" s="10" t="s">
        <v>29</v>
      </c>
      <c r="O4" s="30" t="s">
        <v>30</v>
      </c>
    </row>
    <row r="5" spans="1:15" ht="48.95" customHeight="1" x14ac:dyDescent="0.2">
      <c r="A5" s="11">
        <v>1</v>
      </c>
      <c r="B5" s="11" t="s">
        <v>40</v>
      </c>
      <c r="C5" s="12"/>
      <c r="D5" s="13"/>
      <c r="E5" s="13"/>
      <c r="F5" s="14"/>
      <c r="G5" s="15"/>
      <c r="H5" s="14">
        <f>'5#明细'!P13</f>
        <v>41134.517639999991</v>
      </c>
      <c r="I5" s="31">
        <v>0.8</v>
      </c>
      <c r="J5" s="15">
        <f>H5*I5</f>
        <v>32907.614111999996</v>
      </c>
      <c r="K5" s="32"/>
      <c r="L5" s="33"/>
      <c r="M5" s="15"/>
      <c r="N5" s="15"/>
      <c r="O5" s="14"/>
    </row>
    <row r="6" spans="1:15" ht="24.95" customHeight="1" x14ac:dyDescent="0.2">
      <c r="A6" s="16"/>
      <c r="B6" s="17" t="s">
        <v>31</v>
      </c>
      <c r="C6" s="17"/>
      <c r="D6" s="17"/>
      <c r="E6" s="16"/>
      <c r="F6" s="18"/>
      <c r="G6" s="19"/>
      <c r="H6" s="19"/>
      <c r="I6" s="34"/>
      <c r="J6" s="19">
        <f>J5</f>
        <v>32907.614111999996</v>
      </c>
      <c r="K6" s="19"/>
      <c r="L6" s="35"/>
      <c r="M6" s="36" t="s">
        <v>32</v>
      </c>
      <c r="N6" s="36" t="s">
        <v>33</v>
      </c>
      <c r="O6" s="37"/>
    </row>
    <row r="7" spans="1:15" ht="24.95" customHeight="1" x14ac:dyDescent="0.2">
      <c r="A7" s="20"/>
      <c r="B7" s="59" t="s">
        <v>34</v>
      </c>
      <c r="C7" s="59"/>
      <c r="D7" s="59"/>
      <c r="E7" s="59"/>
      <c r="F7" s="21"/>
      <c r="G7" s="22"/>
      <c r="H7" s="22"/>
      <c r="I7" s="22"/>
      <c r="J7" s="22">
        <v>32000</v>
      </c>
      <c r="K7" s="38"/>
      <c r="L7" s="39"/>
      <c r="M7" s="22"/>
      <c r="N7" s="22"/>
      <c r="O7" s="40" t="s">
        <v>35</v>
      </c>
    </row>
    <row r="8" spans="1:15" ht="24.95" customHeight="1" x14ac:dyDescent="0.2">
      <c r="A8" s="44" t="s">
        <v>36</v>
      </c>
      <c r="B8" s="44"/>
      <c r="C8" s="44"/>
      <c r="D8" s="44"/>
      <c r="E8" s="44"/>
      <c r="F8" s="45"/>
      <c r="G8" s="44"/>
      <c r="H8" s="44"/>
      <c r="I8" s="44"/>
      <c r="J8" s="44"/>
      <c r="K8" s="46"/>
      <c r="L8" s="45"/>
      <c r="M8" s="44"/>
      <c r="N8" s="44"/>
      <c r="O8" s="44"/>
    </row>
    <row r="9" spans="1:15" ht="24.95" customHeight="1" x14ac:dyDescent="0.2">
      <c r="A9" s="44" t="s">
        <v>37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5" ht="26.25" customHeight="1" x14ac:dyDescent="0.2">
      <c r="A10" s="23"/>
      <c r="B10" s="24"/>
      <c r="C10" s="24"/>
      <c r="D10" s="24"/>
      <c r="E10" s="24"/>
      <c r="F10" s="25"/>
      <c r="G10" s="47" t="s">
        <v>38</v>
      </c>
      <c r="H10" s="47"/>
      <c r="I10" s="47"/>
      <c r="J10" s="48"/>
      <c r="K10" s="49"/>
      <c r="L10" s="50" t="s">
        <v>39</v>
      </c>
      <c r="M10" s="51"/>
      <c r="N10" s="24"/>
      <c r="O10" s="24"/>
    </row>
    <row r="11" spans="1:15" ht="28.5" customHeight="1" x14ac:dyDescent="0.2">
      <c r="A11" s="23"/>
      <c r="B11" s="24"/>
      <c r="C11" s="24"/>
      <c r="D11" s="24"/>
      <c r="E11" s="24"/>
      <c r="F11" s="25"/>
      <c r="J11" s="24"/>
      <c r="K11" s="41"/>
      <c r="L11" s="25"/>
      <c r="M11" s="24"/>
      <c r="N11" s="24"/>
      <c r="O11" s="24"/>
    </row>
  </sheetData>
  <mergeCells count="18">
    <mergeCell ref="A1:O1"/>
    <mergeCell ref="F2:G2"/>
    <mergeCell ref="H2:J2"/>
    <mergeCell ref="K2:L2"/>
    <mergeCell ref="B7:E7"/>
    <mergeCell ref="A2:A3"/>
    <mergeCell ref="B2:B3"/>
    <mergeCell ref="C2:C3"/>
    <mergeCell ref="D2:D3"/>
    <mergeCell ref="E2:E3"/>
    <mergeCell ref="M2:M3"/>
    <mergeCell ref="N2:N3"/>
    <mergeCell ref="O2:O3"/>
    <mergeCell ref="A8:O8"/>
    <mergeCell ref="A9:O9"/>
    <mergeCell ref="G10:I10"/>
    <mergeCell ref="J10:K10"/>
    <mergeCell ref="L10:M10"/>
  </mergeCells>
  <phoneticPr fontId="14" type="noConversion"/>
  <pageMargins left="0.35763888888888901" right="0.35763888888888901" top="1" bottom="0.80277777777777803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O12" sqref="O12"/>
    </sheetView>
  </sheetViews>
  <sheetFormatPr defaultColWidth="10" defaultRowHeight="12.75" x14ac:dyDescent="0.2"/>
  <cols>
    <col min="1" max="1" width="6" style="43" customWidth="1"/>
    <col min="2" max="2" width="40.85546875" style="42" customWidth="1"/>
    <col min="3" max="3" width="16.85546875" style="42" customWidth="1"/>
    <col min="4" max="4" width="14.5703125" style="42" customWidth="1"/>
    <col min="5" max="5" width="16" style="42" customWidth="1"/>
    <col min="6" max="6" width="7.85546875" style="42" customWidth="1"/>
    <col min="7" max="14" width="10" style="42"/>
    <col min="15" max="15" width="16.42578125" style="42" customWidth="1"/>
    <col min="16" max="16" width="17.85546875" style="42" customWidth="1"/>
    <col min="17" max="16384" width="10" style="42"/>
  </cols>
  <sheetData>
    <row r="1" spans="1:16" ht="13.5" x14ac:dyDescent="0.2">
      <c r="A1" s="62" t="s">
        <v>40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6" ht="40.5" x14ac:dyDescent="0.2">
      <c r="A2" s="60" t="s">
        <v>1</v>
      </c>
      <c r="B2" s="60" t="s">
        <v>41</v>
      </c>
      <c r="C2" s="60" t="s">
        <v>42</v>
      </c>
      <c r="D2" s="60" t="s">
        <v>43</v>
      </c>
      <c r="E2" s="60" t="s">
        <v>40</v>
      </c>
      <c r="F2" s="60"/>
      <c r="G2" s="60"/>
      <c r="H2" s="60"/>
      <c r="I2" s="60"/>
      <c r="J2" s="60"/>
      <c r="K2" s="60"/>
      <c r="L2" s="60"/>
      <c r="M2" s="60"/>
      <c r="N2" s="62"/>
      <c r="O2" s="65" t="s">
        <v>74</v>
      </c>
      <c r="P2" s="66" t="s">
        <v>75</v>
      </c>
    </row>
    <row r="3" spans="1:16" ht="13.5" x14ac:dyDescent="0.2">
      <c r="A3" s="60"/>
      <c r="B3" s="60"/>
      <c r="C3" s="60"/>
      <c r="D3" s="60"/>
      <c r="E3" s="61" t="s">
        <v>44</v>
      </c>
      <c r="F3" s="61" t="s">
        <v>45</v>
      </c>
      <c r="G3" s="62" t="s">
        <v>46</v>
      </c>
      <c r="H3" s="62" t="s">
        <v>47</v>
      </c>
      <c r="I3" s="62" t="s">
        <v>48</v>
      </c>
      <c r="J3" s="62" t="s">
        <v>49</v>
      </c>
      <c r="K3" s="62" t="s">
        <v>50</v>
      </c>
      <c r="L3" s="62"/>
      <c r="M3" s="62"/>
      <c r="N3" s="62" t="s">
        <v>31</v>
      </c>
      <c r="O3" s="67"/>
      <c r="P3" s="67"/>
    </row>
    <row r="4" spans="1:16" ht="27.75" customHeight="1" x14ac:dyDescent="0.2">
      <c r="A4" s="61">
        <v>1</v>
      </c>
      <c r="B4" s="63" t="s">
        <v>51</v>
      </c>
      <c r="C4" s="62" t="s">
        <v>52</v>
      </c>
      <c r="D4" s="63" t="s">
        <v>53</v>
      </c>
      <c r="E4" s="61" t="s">
        <v>54</v>
      </c>
      <c r="F4" s="61"/>
      <c r="G4" s="62">
        <f>2*4</f>
        <v>8</v>
      </c>
      <c r="H4" s="62">
        <f>2*4</f>
        <v>8</v>
      </c>
      <c r="I4" s="62">
        <f>2*4</f>
        <v>8</v>
      </c>
      <c r="J4" s="62">
        <f>2*4*4</f>
        <v>32</v>
      </c>
      <c r="K4" s="62">
        <f>2*4</f>
        <v>8</v>
      </c>
      <c r="L4" s="62"/>
      <c r="M4" s="62"/>
      <c r="N4" s="62">
        <f>G4+H4+I4+J4+K4</f>
        <v>64</v>
      </c>
      <c r="O4" s="67">
        <v>84.998599999999996</v>
      </c>
      <c r="P4" s="67">
        <f>O4*N4</f>
        <v>5439.9103999999998</v>
      </c>
    </row>
    <row r="5" spans="1:16" ht="27.75" customHeight="1" x14ac:dyDescent="0.2">
      <c r="A5" s="61">
        <v>2</v>
      </c>
      <c r="B5" s="62" t="s">
        <v>55</v>
      </c>
      <c r="C5" s="62" t="s">
        <v>56</v>
      </c>
      <c r="D5" s="64" t="s">
        <v>57</v>
      </c>
      <c r="E5" s="61" t="s">
        <v>54</v>
      </c>
      <c r="F5" s="61"/>
      <c r="G5" s="62">
        <f>5.35*4</f>
        <v>21.4</v>
      </c>
      <c r="H5" s="62">
        <f>5.35*4</f>
        <v>21.4</v>
      </c>
      <c r="I5" s="62">
        <f>5.35*4</f>
        <v>21.4</v>
      </c>
      <c r="J5" s="62">
        <f>5.35*4*4</f>
        <v>85.6</v>
      </c>
      <c r="K5" s="62">
        <f>5.35*4</f>
        <v>21.4</v>
      </c>
      <c r="L5" s="62"/>
      <c r="M5" s="62"/>
      <c r="N5" s="62">
        <f t="shared" ref="N5:N12" si="0">G5+H5+I5+J5+K5</f>
        <v>171.2</v>
      </c>
      <c r="O5" s="67">
        <v>109.99419999999999</v>
      </c>
      <c r="P5" s="67">
        <f t="shared" ref="P5:P12" si="1">O5*N5</f>
        <v>18831.007039999997</v>
      </c>
    </row>
    <row r="6" spans="1:16" ht="27.75" customHeight="1" x14ac:dyDescent="0.2">
      <c r="A6" s="61">
        <v>3</v>
      </c>
      <c r="B6" s="62" t="s">
        <v>58</v>
      </c>
      <c r="C6" s="62" t="s">
        <v>59</v>
      </c>
      <c r="D6" s="63" t="s">
        <v>60</v>
      </c>
      <c r="E6" s="61" t="s">
        <v>61</v>
      </c>
      <c r="F6" s="61"/>
      <c r="G6" s="62">
        <f>2.35*1*6</f>
        <v>14.100000000000001</v>
      </c>
      <c r="H6" s="62"/>
      <c r="I6" s="62">
        <f>2.35*1*6</f>
        <v>14.100000000000001</v>
      </c>
      <c r="J6" s="62">
        <f>2.35*1*6*4</f>
        <v>56.400000000000006</v>
      </c>
      <c r="K6" s="62"/>
      <c r="L6" s="62"/>
      <c r="M6" s="62"/>
      <c r="N6" s="62">
        <f t="shared" si="0"/>
        <v>84.600000000000009</v>
      </c>
      <c r="O6" s="67"/>
      <c r="P6" s="67">
        <f t="shared" si="1"/>
        <v>0</v>
      </c>
    </row>
    <row r="7" spans="1:16" ht="27.75" customHeight="1" x14ac:dyDescent="0.2">
      <c r="A7" s="61">
        <v>4</v>
      </c>
      <c r="B7" s="62" t="s">
        <v>58</v>
      </c>
      <c r="C7" s="62" t="s">
        <v>62</v>
      </c>
      <c r="D7" s="63" t="s">
        <v>63</v>
      </c>
      <c r="E7" s="61" t="s">
        <v>61</v>
      </c>
      <c r="F7" s="61"/>
      <c r="G7" s="62"/>
      <c r="H7" s="62">
        <f>1*2.05*6</f>
        <v>12.299999999999999</v>
      </c>
      <c r="I7" s="62"/>
      <c r="J7" s="62"/>
      <c r="K7" s="62">
        <f>1*2.05*6</f>
        <v>12.299999999999999</v>
      </c>
      <c r="L7" s="62"/>
      <c r="M7" s="62"/>
      <c r="N7" s="62">
        <f t="shared" si="0"/>
        <v>24.599999999999998</v>
      </c>
      <c r="O7" s="67"/>
      <c r="P7" s="67">
        <f t="shared" si="1"/>
        <v>0</v>
      </c>
    </row>
    <row r="8" spans="1:16" ht="27.75" customHeight="1" x14ac:dyDescent="0.2">
      <c r="A8" s="61">
        <v>5</v>
      </c>
      <c r="B8" s="63" t="s">
        <v>64</v>
      </c>
      <c r="C8" s="62" t="s">
        <v>65</v>
      </c>
      <c r="D8" s="62" t="s">
        <v>66</v>
      </c>
      <c r="E8" s="61" t="s">
        <v>54</v>
      </c>
      <c r="F8" s="61"/>
      <c r="G8" s="62">
        <f>1.5*4</f>
        <v>6</v>
      </c>
      <c r="H8" s="62">
        <f>1.5*4</f>
        <v>6</v>
      </c>
      <c r="I8" s="62">
        <f>1.5*4</f>
        <v>6</v>
      </c>
      <c r="J8" s="62">
        <f>1.5*4*4</f>
        <v>24</v>
      </c>
      <c r="K8" s="62">
        <f>1.5*4</f>
        <v>6</v>
      </c>
      <c r="L8" s="62"/>
      <c r="M8" s="62"/>
      <c r="N8" s="62">
        <f t="shared" si="0"/>
        <v>48</v>
      </c>
      <c r="O8" s="67">
        <v>76.839999999999989</v>
      </c>
      <c r="P8" s="67">
        <f t="shared" si="1"/>
        <v>3688.3199999999997</v>
      </c>
    </row>
    <row r="9" spans="1:16" ht="27.75" customHeight="1" x14ac:dyDescent="0.2">
      <c r="A9" s="61">
        <v>6</v>
      </c>
      <c r="B9" s="62" t="s">
        <v>55</v>
      </c>
      <c r="C9" s="62" t="s">
        <v>67</v>
      </c>
      <c r="D9" s="64" t="s">
        <v>68</v>
      </c>
      <c r="E9" s="61" t="s">
        <v>54</v>
      </c>
      <c r="F9" s="61"/>
      <c r="G9" s="62">
        <f>2.5*2</f>
        <v>5</v>
      </c>
      <c r="H9" s="62">
        <f>2.5*2</f>
        <v>5</v>
      </c>
      <c r="I9" s="62"/>
      <c r="J9" s="62"/>
      <c r="K9" s="62"/>
      <c r="L9" s="62"/>
      <c r="M9" s="62"/>
      <c r="N9" s="62">
        <f t="shared" si="0"/>
        <v>10</v>
      </c>
      <c r="O9" s="67">
        <v>107.99409999999999</v>
      </c>
      <c r="P9" s="67">
        <f t="shared" si="1"/>
        <v>1079.9409999999998</v>
      </c>
    </row>
    <row r="10" spans="1:16" ht="27.75" customHeight="1" x14ac:dyDescent="0.2">
      <c r="A10" s="61">
        <v>7</v>
      </c>
      <c r="B10" s="62" t="s">
        <v>55</v>
      </c>
      <c r="C10" s="62" t="s">
        <v>69</v>
      </c>
      <c r="D10" s="64" t="s">
        <v>68</v>
      </c>
      <c r="E10" s="61" t="s">
        <v>54</v>
      </c>
      <c r="F10" s="61"/>
      <c r="G10" s="62">
        <f>4*2</f>
        <v>8</v>
      </c>
      <c r="H10" s="62">
        <f>4*2</f>
        <v>8</v>
      </c>
      <c r="I10" s="62">
        <f>4*4</f>
        <v>16</v>
      </c>
      <c r="J10" s="62">
        <f>4*4*4</f>
        <v>64</v>
      </c>
      <c r="K10" s="62">
        <f>4*4</f>
        <v>16</v>
      </c>
      <c r="L10" s="62"/>
      <c r="M10" s="62"/>
      <c r="N10" s="62">
        <f t="shared" si="0"/>
        <v>112</v>
      </c>
      <c r="O10" s="67">
        <v>107.99409999999999</v>
      </c>
      <c r="P10" s="67">
        <f t="shared" si="1"/>
        <v>12095.339199999999</v>
      </c>
    </row>
    <row r="11" spans="1:16" ht="27.75" customHeight="1" x14ac:dyDescent="0.2">
      <c r="A11" s="61">
        <v>8</v>
      </c>
      <c r="B11" s="62" t="s">
        <v>70</v>
      </c>
      <c r="C11" s="61"/>
      <c r="D11" s="62" t="s">
        <v>71</v>
      </c>
      <c r="E11" s="61" t="s">
        <v>54</v>
      </c>
      <c r="F11" s="61">
        <f>5.276*2</f>
        <v>10.552</v>
      </c>
      <c r="G11" s="62">
        <f>(2.573+2.188+0.32+0.15*2)*2</f>
        <v>10.762</v>
      </c>
      <c r="H11" s="62">
        <f>(2.53*2+0.15*2)*2</f>
        <v>10.719999999999999</v>
      </c>
      <c r="I11" s="62">
        <f>(2.53*2+0.15*2)*2</f>
        <v>10.719999999999999</v>
      </c>
      <c r="J11" s="62">
        <f>(2.53*2+0.15*2)*3*2</f>
        <v>32.159999999999997</v>
      </c>
      <c r="K11" s="62">
        <f>(2.53+2.45+0.15*2+1.36)*2</f>
        <v>13.280000000000001</v>
      </c>
      <c r="L11" s="62"/>
      <c r="M11" s="62"/>
      <c r="N11" s="62">
        <f t="shared" si="0"/>
        <v>77.641999999999996</v>
      </c>
      <c r="O11" s="67"/>
      <c r="P11" s="67">
        <f t="shared" si="1"/>
        <v>0</v>
      </c>
    </row>
    <row r="12" spans="1:16" ht="27.75" customHeight="1" x14ac:dyDescent="0.2">
      <c r="A12" s="61">
        <v>9</v>
      </c>
      <c r="B12" s="62" t="s">
        <v>72</v>
      </c>
      <c r="C12" s="62"/>
      <c r="D12" s="62" t="s">
        <v>73</v>
      </c>
      <c r="E12" s="61" t="s">
        <v>54</v>
      </c>
      <c r="F12" s="61"/>
      <c r="G12" s="62">
        <f>2.188*2</f>
        <v>4.3760000000000003</v>
      </c>
      <c r="H12" s="62"/>
      <c r="I12" s="62"/>
      <c r="J12" s="62"/>
      <c r="K12" s="62"/>
      <c r="L12" s="62"/>
      <c r="M12" s="62"/>
      <c r="N12" s="62">
        <f t="shared" si="0"/>
        <v>4.3760000000000003</v>
      </c>
      <c r="O12" s="67"/>
      <c r="P12" s="67">
        <f t="shared" si="1"/>
        <v>0</v>
      </c>
    </row>
    <row r="13" spans="1:16" ht="27" customHeight="1" x14ac:dyDescent="0.2">
      <c r="A13" s="68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>
        <f>SUM(P4:P12)</f>
        <v>41134.517639999991</v>
      </c>
    </row>
  </sheetData>
  <mergeCells count="5">
    <mergeCell ref="A2:A3"/>
    <mergeCell ref="B2:B3"/>
    <mergeCell ref="C2:C3"/>
    <mergeCell ref="D2:D3"/>
    <mergeCell ref="E2:M2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5#楼</vt:lpstr>
      <vt:lpstr>5#明细</vt:lpstr>
    </vt:vector>
  </TitlesOfParts>
  <Company>ComponentOne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张磊</cp:lastModifiedBy>
  <cp:lastPrinted>2022-11-09T06:55:01Z</cp:lastPrinted>
  <dcterms:created xsi:type="dcterms:W3CDTF">2020-11-19T09:45:00Z</dcterms:created>
  <dcterms:modified xsi:type="dcterms:W3CDTF">2022-11-09T07:13:33Z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67F1E6579EC24DB69860F6344A4850ED</vt:lpwstr>
  </property>
</Properties>
</file>