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6"/>
  </bookViews>
  <sheets>
    <sheet name="7#楼" sheetId="8" r:id="rId1"/>
    <sheet name="10#楼" sheetId="7" r:id="rId2"/>
    <sheet name="11#楼" sheetId="3" r:id="rId3"/>
    <sheet name="12#楼" sheetId="4" r:id="rId4"/>
    <sheet name="13#楼" sheetId="5" r:id="rId5"/>
    <sheet name="合计" sheetId="6" r:id="rId6"/>
    <sheet name="平涂单价" sheetId="9" r:id="rId7"/>
  </sheets>
  <calcPr calcId="144525"/>
</workbook>
</file>

<file path=xl/sharedStrings.xml><?xml version="1.0" encoding="utf-8"?>
<sst xmlns="http://schemas.openxmlformats.org/spreadsheetml/2006/main" count="765" uniqueCount="348">
  <si>
    <t>7#楼外墙真石漆面积计算</t>
  </si>
  <si>
    <t>真石漆合计</t>
  </si>
  <si>
    <t>平涂合计</t>
  </si>
  <si>
    <t>水管合计</t>
  </si>
  <si>
    <t>工程量合计</t>
  </si>
  <si>
    <t>部位</t>
  </si>
  <si>
    <t>计算式</t>
  </si>
  <si>
    <t>工程量</t>
  </si>
  <si>
    <t>数量</t>
  </si>
  <si>
    <t>小计</t>
  </si>
  <si>
    <t>节点/备注</t>
  </si>
  <si>
    <t>南立面</t>
  </si>
  <si>
    <t>室外地坪-0.3至
屋顶檐线下26.967</t>
  </si>
  <si>
    <t>大墙面</t>
  </si>
  <si>
    <t>(0.16+26.2+0.21*2+0.16+6.35+0.54+1.14)*2*（26.967+0.3）</t>
  </si>
  <si>
    <t>门窗减口</t>
  </si>
  <si>
    <t>1F-2F</t>
  </si>
  <si>
    <t>(2.885*1.75+1.3*2.05+1.8*1.75+5.025*2.05+1.5*2.05+5.025*2.05+1.8*1.75+1.3*2.05+2.35*1.75+0.9*1.45）*2</t>
  </si>
  <si>
    <t>3F-9F</t>
  </si>
  <si>
    <t>（2.885*1.75+1.3*2.05+1.8*1.75+5.35*2.05+1.5*2.05+5.35*2.05+1.8*1.75+1.3*2.05+2.35*1.75+0.9*1.45）*2</t>
  </si>
  <si>
    <t>空调外机洞内</t>
  </si>
  <si>
    <t>5轴</t>
  </si>
  <si>
    <t>0.54*2*2.75+1.18*(0.05*0+0.8+0.5+1.64+0.54+0.14+0.54+0.94+0.54)</t>
  </si>
  <si>
    <t>12轴</t>
  </si>
  <si>
    <t>0.7*2*2.8+1.4*(0.43+0.15+0.56+1.32+0.7+0.14+0.7+1.33+0.7+0.42)</t>
  </si>
  <si>
    <t>阳台内墙</t>
  </si>
  <si>
    <t>(1.34+5.29+1.34+5.59)*2.8-（5.025*2.05+1.8*1.175+2.4*2.35）+（5.025*（0.3+0.39）+0.2*2.05*2）</t>
  </si>
  <si>
    <t>(1.34+5.29+1.34+5.59)*2.8-（5.35*2.05+1.8*1.175+2.4*2.35）+（5.025*（0.3+0.39）+0.2*2.05*2）</t>
  </si>
  <si>
    <t>门窗口、线条</t>
  </si>
  <si>
    <t>1-3轴</t>
  </si>
  <si>
    <r>
      <rPr>
        <sz val="10"/>
        <rFont val="Microsoft YaHei"/>
        <charset val="134"/>
      </rPr>
      <t>（1.7+3.675+0.85）*0.2*2+1.75*0.11+0.4*0.75*2+0.85*1.7*2</t>
    </r>
    <r>
      <rPr>
        <sz val="10"/>
        <color theme="1"/>
        <rFont val="Microsoft YaHei"/>
        <charset val="134"/>
      </rPr>
      <t>+1.3*0.2*2+2.05*0.11*2</t>
    </r>
  </si>
  <si>
    <t>3-25轴</t>
  </si>
  <si>
    <t>1.8*0.31*2+1.75*0.11*2+12.4*0.1*2+1.5*0.2*2+2.05*0.11*2+1.8*0.31*2+1.75*0.11*2+1.3*0.2*2+2.05*0.11*2+2.325*0.31*2+1.75*0.11*2+0.9*0.31*2+1.45*0.11*2</t>
  </si>
  <si>
    <t>5、21、30、46轴纵向线条</t>
  </si>
  <si>
    <t>（26.967+0.3）*0.14*2</t>
  </si>
  <si>
    <t>北立面</t>
  </si>
  <si>
    <t>大墙面3F-9F</t>
  </si>
  <si>
    <t>（(0.16+3+1.8+1.5+2.9+1.5+2.1+0.6+2.4+1.1+1.5+1+0.95+0.2+3.42+0.2+3.05+0.6+2.1+1.5+2.9+1.5+1.8+3）*2）*（26.967-5.9）</t>
  </si>
  <si>
    <t>大墙面2F</t>
  </si>
  <si>
    <t>（(0.16+3+1.8+1.5+2.9+1.5+2.1+0.6+2.4+1.1+1.5+1+0.95+0.2+3.42+0.2+3.05+0.6+2.1+1.5+2.9+1.5+1.8+3）*2）*2.95-(3.5+1.5+1+0.43+0.52+3.42)*2*1.445</t>
  </si>
  <si>
    <t>大墙面1F</t>
  </si>
  <si>
    <t>（(0.16+3+1.8+1.5+2.9+1.5+1.45+3.05+2.44+1.5+2.9+1.5+1.8+3）*2）*（2.95+0.3）</t>
  </si>
  <si>
    <t>（1.8*1.45+0.9*1.45+1.9*2.05+1.15*1.45+0.8*1.45+1.2*1.4+1.15*1.45+1.9*2.05+0.9*1.45+1.8*1.45）*2</t>
  </si>
  <si>
    <t>2F</t>
  </si>
  <si>
    <t>(1.8*1.45+0.9*1.45+1.9*2.05+1.15*1.45+0.8*0.5+1.2*1.4+1.15*1.45+1.9*2.05+0.9*1.45+1.8*1.45)*2</t>
  </si>
  <si>
    <t>1F</t>
  </si>
  <si>
    <t>(1.8*1.45+0.9*1.45+1.9*2.05+1.15*1.45+1.15*1.45+1.9*2.05+0.9*1.45+1.8*1.45)*2</t>
  </si>
  <si>
    <t>空调板</t>
  </si>
  <si>
    <t>0.64*2.2*2*4*9-0.64*2.2*4</t>
  </si>
  <si>
    <t>（(1.24+2.7)*2*2.8-1.9*2.05-1.55*2.15+0.34*1.9*2+0.24*2.05*2+（1.55+2.15*2）*0.11）*4</t>
  </si>
  <si>
    <t>(1.8*0.31*2+1.45*0.11*2+0.9*0.31*2+1.45*0.11*2+1.15*0.31*2+1.45*0.11*2+0.8*0.31*2+1.45*0.11*2+1.2*0.31*2+1.4*0.11*2+1.15*0.31*2+1.45*0.11*2+0.9*0.31*2+1.45*0.11*2+1.8*0.31*2+1.45*0.11*2)*2</t>
  </si>
  <si>
    <t>(1.8*0.31*2+1.45*0.11*2+0.9*0.31*2+1.45*0.11*2+1.15*0.31*2+1.45*0.11*2+0.8*0.31*2+0.5*0.11*2+1.2*0.31*2+1.4*0.11*2+1.15*0.31*2+1.45*0.11*2+0.9*0.31*2+1.45*0.11*2+1.8*0.31*2+1.45*0.11*2)*2</t>
  </si>
  <si>
    <t>(1.8*0.31*2+1.45*0.11*2+0.9*0.31*2+1.45*0.11*2+1.15*0.31*2+1.45*0.11*2+1.15*0.31*2+1.45*0.11*2+0.9*0.31*2+1.45*0.11*2+1.8*0.31*2+1.45*0.11*2)*2</t>
  </si>
  <si>
    <t>东立面</t>
  </si>
  <si>
    <t>（6.35+0.6+4+0.32）*（26.967+0.3）</t>
  </si>
  <si>
    <t>（0.9*1.45）</t>
  </si>
  <si>
    <t>0.9*0.31*2+1.45*0.11*2</t>
  </si>
  <si>
    <t>西立面</t>
  </si>
  <si>
    <t>1F门厅</t>
  </si>
  <si>
    <t>外墙</t>
  </si>
  <si>
    <t>2.68*5.645-1.2*1.45</t>
  </si>
  <si>
    <t>门厅内墙</t>
  </si>
  <si>
    <t>（5.64+3.05）*4.295-1.5*2.4</t>
  </si>
  <si>
    <t>女儿墙</t>
  </si>
  <si>
    <t>（5.24+7+2.79）*（5.345-4.395）</t>
  </si>
  <si>
    <t>门窗侧壁</t>
  </si>
  <si>
    <t>(1.2+1.45)*2*0.11</t>
  </si>
  <si>
    <t>排烟井</t>
  </si>
  <si>
    <t>烟道外侧</t>
  </si>
  <si>
    <t>0.94*2*3.7-0.7*0.9*2-1.8*0.9+0.94*2.0</t>
  </si>
  <si>
    <t>楼顶</t>
  </si>
  <si>
    <t>炮楼</t>
  </si>
  <si>
    <t>北侧外墙</t>
  </si>
  <si>
    <t>（2.19+0.2+0.52+3.42+0.52+0.2+2.79）*（29.6-26.967）-1.2*1.45</t>
  </si>
  <si>
    <t>屋面以上外墙</t>
  </si>
  <si>
    <t>(1.86+3.02+2.46)*(29.6-26.48+0.2)-1.1*2.15</t>
  </si>
  <si>
    <t>楼顶檐线、女儿墙</t>
  </si>
  <si>
    <t>(0.45+0.56+0.25+0.1+0.19+0.24+0.315+0.86+0.14)*(3.55+2.9+3.25)+(1.5+2.9+1.8)*（0.5+0.32+0.14）+1.7*1*2</t>
  </si>
  <si>
    <t>(1.1+2.15*2)*0.11+（1.2*0.31+1.45*0.11）*2</t>
  </si>
  <si>
    <t>大楼顶檐线、女儿墙</t>
  </si>
  <si>
    <t>（4.8+1.36+2.9+1.5*2+1.1+1.36+2.9+1.5*2+4.8+4+6.35+0.6+26.2）*（0.652+0.247+0.1+0.189+0.06+0.12+0.3+1.0+1+0.3）+（1.24+1.5+2.6）*（0.652+0.25+0.1+0.15+0.546+0.19+1.7+0.3）</t>
  </si>
  <si>
    <t>35、42</t>
  </si>
  <si>
    <t>24-27轴A-F轴</t>
  </si>
  <si>
    <t>外墙、女儿墙</t>
  </si>
  <si>
    <t>(6.35+0.6+1.2)*（28.2-26.967+0.2+28.2-26.48+0.2）</t>
  </si>
  <si>
    <t>25-26轴F-J轴</t>
  </si>
  <si>
    <t>变形缝</t>
  </si>
  <si>
    <t>3.8*1.7</t>
  </si>
  <si>
    <t>排烟口</t>
  </si>
  <si>
    <t>1.22*2*2</t>
  </si>
  <si>
    <t>机房</t>
  </si>
  <si>
    <t>2.6*3*2.15-1.22*2.1/2</t>
  </si>
  <si>
    <t>水管</t>
  </si>
  <si>
    <t>水管LN（φ50）</t>
  </si>
  <si>
    <t>LN（φ50）</t>
  </si>
  <si>
    <t>3.14*0.05*（23.6+0.3*0）</t>
  </si>
  <si>
    <t>水管YS（φ110）</t>
  </si>
  <si>
    <t>YS（φ110）</t>
  </si>
  <si>
    <t>3.14*0.11*（26.48+0.3）</t>
  </si>
  <si>
    <t>阳台排水（φ110）</t>
  </si>
  <si>
    <t>3.14*0.11*23.6</t>
  </si>
  <si>
    <t>1F门厅、炮楼排水</t>
  </si>
  <si>
    <t>3.14*0.11*（4.4+0.3）*2*0+3.14*0.11*3.0*2</t>
  </si>
  <si>
    <t>10#楼外墙真石漆面积计算</t>
  </si>
  <si>
    <t>室外地坪-0.3至
屋顶檐线下52.64</t>
  </si>
  <si>
    <t>(7.86+3.94+1.18+6.84+7.3+1.7+2.9+6.14+0.98+4.94+7.8)*2*（52.64+0.3）</t>
  </si>
  <si>
    <t>2F-18F</t>
  </si>
  <si>
    <r>
      <rPr>
        <sz val="10"/>
        <color theme="1"/>
        <rFont val="Microsoft YaHei"/>
        <charset val="134"/>
      </rPr>
      <t>（1.5*1.7+2.1*1.7+1.4*2+5.44*2+1*1.4+0.9*1.4+1.24*2+7.84*2</t>
    </r>
    <r>
      <rPr>
        <sz val="10"/>
        <rFont val="Microsoft YaHei"/>
        <charset val="134"/>
      </rPr>
      <t>+3.04*2.8</t>
    </r>
    <r>
      <rPr>
        <sz val="10"/>
        <color theme="1"/>
        <rFont val="Microsoft YaHei"/>
        <charset val="134"/>
      </rPr>
      <t>+0.9*1.4+0.9*1.4+5.44*2+2.65*2.8）*2</t>
    </r>
  </si>
  <si>
    <t>1.5*1.7+2.1*1.7+1.4*2+5.44*2.3+1*1.4+0.9*1.4+1.24*2+7.84*2.3+3.04*2.8+0.9*1.4+0.9*1.4+5.44*2.3+2.65*2.8+2.65*2.8+5.44*2.3+0.9*1.4+0.9*1.4+3.04*2.8+6.2*2.3+1.24*2.0+1.2*2.1+1.0*1.4+3.74*2.3+1.4*2.0+2.1*1.7+1.5*1.7</t>
  </si>
  <si>
    <t>1.18*0.64*2</t>
  </si>
  <si>
    <t>0.5*2*2.75+1.34*(0.8+0.5+1.64+0.54+0.14+0.54+0.94+0.54)</t>
  </si>
  <si>
    <t>11-13轴</t>
  </si>
  <si>
    <t>(0.1+0.5+0.6+2.8+0.7)*0.82+2.8*0.6*2</t>
  </si>
  <si>
    <t>16-18轴</t>
  </si>
  <si>
    <t>(0.1+0.5+0.6+3.4+0.5+0.25+0.2)*0.82+3.4*0.6*2</t>
  </si>
  <si>
    <t>阳台梁</t>
  </si>
  <si>
    <t>1.24*(0.4+0.2+0.4)</t>
  </si>
  <si>
    <t>13-14轴窗外平台</t>
  </si>
  <si>
    <t>0.98*(1.84+0.5+0.4+0.4)</t>
  </si>
  <si>
    <t>1F阳台内墙</t>
  </si>
  <si>
    <t>(1.44+4)*2.8+(0.4+0.4+0.34+0.4)*(1.24+3.74)-2.4*2.3+(2.3+2.4+2.3)*0.11+(7.42+0.96)*2.8+(0.4+0.4+0.34+0.29)*(1.24+6.2+1.24)+1.24*(1.25+0.2+1.25)-1.8*2.3-2.4*2.3+(2.3+1.8+2.3+2.3+2.4+2.3)*0.11+(1.44+4)*2.8+(0.4+0.4+0.34+0.29)*(1.24+3.8)-2.4*2.3+(2.3+2.4+2.3)*0.11+(1.44+4)*2.8+(0.4+0.4+0.34+0.29)*(1.24+3.8)-2.4*2.3+(2.3+2.4+2.3)*0.11+(7.16+1.44+0.96)*2.8+（0.4+0.34）*6.2+(0.4+0.4+0.34+0.29)*1.24+1.24*(1.25+0.2+1.25)-1.5*2.4+(2.4+1.5+2.4)*0.11+(1.5+3.74+1.5)*2.8+（0.4+0.34）*3.74-2.4*1.5+(2.4+1.5+2.4)*0.11</t>
  </si>
  <si>
    <t>2F阳台内墙</t>
  </si>
  <si>
    <t>(1.44+4)*2.8+(0.4+0.4+0.34+0.4)*(1.24+3.8)-2.4*2.3+(2.3+2.4+2.3)*0.11+(7.42+0.96)*2.8+(0.4+0.4+0.34+0.29)*(1.24+6.2+1.24)+1.24*(1.25+0.2+1.25)-1.8*2.3-2.4*2.3+(2.3+1.8+2.3+2.3+2.4+2.3)*0.11+(1.44+4)*2.8+(0.4+0.4+0.34+0.29)*(1.24+3.8)-2.4*2.3+(2.3+2.4+2.3)*0.11+(1.44+4)*2.8+(0.4+0.4+0.34+0.29)*(1.24+3.8)-2.4*2.3+(2.3+2.4+2.3)*0.11+(7.42+0.96)*2.8+(0.4+0.4+0.34+0.29)*(1.24+6.2+1.24)+1.24*(1.25+0.2+1.25)-2.4*2.3+(2.3+2.4+2.3)*0.11+(1.44+4)*2.8+(0.4+0.4+0.34+0.4)*(1.24+3.8)-2.4*2.3+(2.3+2.4+2.3)*0.11</t>
  </si>
  <si>
    <t>3F-18F阳台内墙</t>
  </si>
  <si>
    <t>(1.44+4)*2.8+(0.4+0.4+0.34+0.4)*(1.24+3.8)-2.4*2.3+(2.3+2.4+2.3)*0.11+(7.42+0.96)*2.8+(0.4+0.4+0.34+0.29)*(1.24+6.2+1.24)+1.24*(1.25+0.2+1.25)-1.8*2.3-2.4*2.3+(2.3+1.8+2.3+2.3+2.4+2.3)*0.11+(1.44+4)*2.8+(0.4+0.4+0.34+0.29)*(1.24+3.8)-2.4*2.3+(2.3+2.4+2.3)*0.11</t>
  </si>
  <si>
    <t>(0.7+1.5+2.75)*0.31*2+0.2*0.7*2+1.7*0.11+0.7*1.5*2+1.4*0.31*2+2*0.11*2</t>
  </si>
  <si>
    <t>3-18轴</t>
  </si>
  <si>
    <t>(4+1.44)*0.1*2+1*0.31*2+1.4*0.11*2+0.9*0.31*2+1.4*0.11*2+(1.5+7.42+1.5)*0.25+(2.9+0.7)*0.43+(2.4+0.7)*0.46+2.8*0.11*2+0.9*0.31*2+1.4*0.11*2+0.9*0.31*2+1.4*0.11*2+(1.5+4.2)*0.1*2+3.6*0.43+2.65*0.46+2.8*0.11*2</t>
  </si>
  <si>
    <t>(9.34+1.87+8.12+1.87+0.2*2+9.34+6.94+0.64+1.24)*2*（52.64+0.3）</t>
  </si>
  <si>
    <t>(9.34+1.87+8.12+1.87+0.2*2+9.34+6.94+0.64)</t>
  </si>
  <si>
    <t>4F-18F</t>
  </si>
  <si>
    <t>（1.14*2+1.94*2+1.5*1.4+3.08*2+1.9*1.7+1.5*1.4+3.08*2+1.5*1.4+1.94*2+1.14*2+0.6*1.4+0.4*1.4）*2</t>
  </si>
  <si>
    <t>3F</t>
  </si>
  <si>
    <t>（1.14*2+1.94*2+1.5*1.4+3.08*2+1.9*1.7+1.5*0.9+3.08*2+1.5*1.4+1.94*2+1.14*2+0.6*1.4+0.4*1.4）*2</t>
  </si>
  <si>
    <t>（1.14*2+1.94*2+1.5*1.4+3.08*2+8.12*6.45+3.08*2+1.5*1.4+1.94*2+1.14*2+0.6*1.4+0.4*1.4）*2</t>
  </si>
  <si>
    <t>（1.14*2+1.94*2.3+1.5*1.4+3.08*2.3+8.12*6.45+3.08*2.3+1.5*1.4+1.94*2.3+1.14*2+0.6*1.4+0.4*1.4）*2</t>
  </si>
  <si>
    <t>（(1.4+2.9+0.7)*2.8+(1.94+1.14)*(0.37+0.34+0.43+0.39)+1.14*(1.2+0.2+1.2)-1.4*2.3+(2.3+1.4+2.3)*0.11+(1.4+3.08+1.4)*2.8+3.08*(0.37+0.34+0.43+0.39)-1.5*1.4+(1.5+1.4)*0.11*2）*4</t>
  </si>
  <si>
    <t>（(1.4+2.9+0.7)*2.8+(1.94+1.14)*(0.34+0.43+0.39)+1.14*(1.2+0.2+1.2)-1.4*2.3+(2.3+1.4+2.3)*0.11）*4+（(1.4+3.08+1.4)*2.8+3.08*(0.37+0.34+0.43+0.39)-1.5*1.4+(1.5+1.4)*0.11*2）*3+（1.8+3.08+1.8)*2.8+3.08*(0.34+0.43+0.39)-1.5*2.4+(2.4+1.5+2.4)*0.11</t>
  </si>
  <si>
    <t>1.5*0.2+0.96*0.2*2+1.94*0.2+3.42*0.2*2+1.4*0.11*2+1.5*0.46+3.08*0.1*2+1.9*(0.31+0.2+0.31)+1.7*0.11*2+1.5*0.31*2+1.4*0.11*2+2.88*0.2+3.42*0.2*2+1.5*0.31+1.4*0.11*2+1.94*0.2+0.96*0.2*2+1.5*0.2+0.6*0.31+1.4*0.11*2+0.4*0.31+1.4*0.11*2</t>
  </si>
  <si>
    <t>1F-3F</t>
  </si>
  <si>
    <t>1.5*0.2+0.96*0.2*2+1.94*0.2+3.42*0.2*2+1.4*0.11*2+1.5*0.46+3.08*0.1*2+2.88*0.2+3.42*0.2*2+1.5*0.46+1.4*0.11*2+1.94*0.2+0.96*0.2*2+1.5*0.2+0.6*0.46+1.4*0.11*2+0.4*0.46+1.4*0.11*2</t>
  </si>
  <si>
    <t>（13.82+0.7）*（52.64+0.3）</t>
  </si>
  <si>
    <t>0.9*1.4+0.4*1.4</t>
  </si>
  <si>
    <t>0.4*0.31*2+1.4*0.11*2+0.9*0.31*2+1.4*0.11*2</t>
  </si>
  <si>
    <t>门厅</t>
  </si>
  <si>
    <t>(2.55+1.16)*2*0.6</t>
  </si>
  <si>
    <t>门窗</t>
  </si>
  <si>
    <t>1.1*2.0</t>
  </si>
  <si>
    <t>送风井</t>
  </si>
  <si>
    <t>0.9*1.7*4+0.9*1.87*2-1.4*0.9*2</t>
  </si>
  <si>
    <t>0.94*3.7*2+0.94*2.2-0.7*0.9*2-1.6*0.9</t>
  </si>
  <si>
    <t>门厅外侧</t>
  </si>
  <si>
    <t>格栅内涂料</t>
  </si>
  <si>
    <t>6.36+4.11</t>
  </si>
  <si>
    <t>北侧外墙、檐线、女儿墙</t>
  </si>
  <si>
    <t>(2.17+5.36+1.37+2.9+0.52+0.2+0.34)*(4.55+0.09+0.45+0.56+0.24+0.1+0.19+0.24+0.335+0.7+0.16+0.14)</t>
  </si>
  <si>
    <t>屋面以上外墙、檐线、女儿墙</t>
  </si>
  <si>
    <t>(4.2+8.06+4.26)*(5+0.09+0.45+0.56+0.24+0.1+0.19+0.24+0.335+0.7+0.16+0.14)+(6.23+2.44+6.17+2.44)*（5.5+0.25）+(0.8+0.8)*3.3+（1*1.6*2+1.5*1*2）</t>
  </si>
  <si>
    <t>门窗、洞口</t>
  </si>
  <si>
    <t>（-1.2*2.2+5.6*0.11-0.6*0.9+3*0.11-1*2.15+5.3*0.11-0.8*1.5+4.6*0.11-0.6*2.1+4.8*0.2-3.2*4.6*2-2.44*4.6*2）</t>
  </si>
  <si>
    <t>水房</t>
  </si>
  <si>
    <t>东侧外墙檐线</t>
  </si>
  <si>
    <t>5.6*(2.46+0.09+0.45+0.56+0.24+0.1+0.19+0.24+0.335+0.7+0.16+0.14)</t>
  </si>
  <si>
    <t>南侧外墙檐线</t>
  </si>
  <si>
    <t>(1.5+7.3+1.5)*(2.46+0.09+0.45+0.56+0.24+0.1+0.19+0.24+0.335+0.7+0.16+0.14+3.09+0.25)-5.5*1.7*2+（5.5+1.7）*2*0.35</t>
  </si>
  <si>
    <t>屋面以上外墙、女儿墙</t>
  </si>
  <si>
    <t>(7.3+5.2)*（57.5-52.2+0.2+0.5+0.25）+(7.3+5.6)*（57.5-55.1+0.2+0.5）</t>
  </si>
  <si>
    <t>(1.64+5.2)*2*4.6-2.6*3.6*2-1.34*1.5*2+(2.6+3.6+1.5+1.24)*2*0.2-1.1*2.15+(1.1+2.15+2.15)*0.11-0.8*1.4+(0.8+1.4)*2*0.11</t>
  </si>
  <si>
    <t>楼顶檐线、女儿墙、造型</t>
  </si>
  <si>
    <t>檐线、女儿墙</t>
  </si>
  <si>
    <t>（9+6.6+0.7+6.9+9.3+10.06）*（0.09+0.56+0.24+0.1+0.19+0.24+0.335+0.7+0.212+0.14+0.1+0.32+0.14）</t>
  </si>
  <si>
    <t>5-6轴女儿墙</t>
  </si>
  <si>
    <t>（4.0+1.3）*（0.09+0.4+0.14+0.25）</t>
  </si>
  <si>
    <t>6-11轴檐线、女儿墙、造型</t>
  </si>
  <si>
    <t>（7.1+7.3+1.9）*（55.1-52.64+0.09+0.45+0.56+0.24+0.1+0.19+0.24+0.335+0.7+0.16+0.14+0.1+3.09+0.25)-5.5*1.7*2+（5.5+1.7）*2*0.4+（2.1+0.2+2.3+6.9+6.9+0.4+0.2+0.4）*（55.1-52.2+0.25）-（54.5-52.2）*6.1*2+（2.37+6.1）*2*0.4</t>
  </si>
  <si>
    <t>11-14轴女儿墙</t>
  </si>
  <si>
    <t>（2.9+4.3+1.1）*（0.09+0.1+0.1+0.1+0.14+0.59+0.14+0.25）</t>
  </si>
  <si>
    <t>14-18轴檐线、女儿墙、造型</t>
  </si>
  <si>
    <t>（7.2+7.8）*（55.1-52.64+0.09+0.45+0.56+0.24+0.1+0.19+0.24+0.335+0.7+0.16+0.14+0.1+3.09+0.25)-6.9*1.7*2+（6.9+1.7）*2*0.4+（2.1+0.2+1.9+3.4+1.6+0.2+0.8+3.8+3.8+0.8+3.8）*（55.1-52.13+0.25）-（54.5-52.13）*3.0*2+（2.37+3）*2*0.4-（54.5-52.13）*2.8*2+（2.37+2.8）*2*0.4</t>
  </si>
  <si>
    <t>F-J轴/17-20轴女儿墙</t>
  </si>
  <si>
    <t>（6.9+1.6+6.9）*（0.09+0.4+0.14+0.25）</t>
  </si>
  <si>
    <t>18-19轴</t>
  </si>
  <si>
    <t>6.3*0.8</t>
  </si>
  <si>
    <t>1.22*2*2.1</t>
  </si>
  <si>
    <t>3.14*0.05*49.3</t>
  </si>
  <si>
    <t>3.14*0.11*（54.5*0+52.2+0.3）</t>
  </si>
  <si>
    <t>YS（φ111）</t>
  </si>
  <si>
    <t>3.14*0.11*49.3</t>
  </si>
  <si>
    <t>炮楼、水房排水</t>
  </si>
  <si>
    <t>3.14*0.11*（5.0*4+4.8*2）</t>
  </si>
  <si>
    <t>11#楼外墙真石漆面积计算</t>
  </si>
  <si>
    <t>（(3.75+0.4+3.9+3.05+3.05+3.9+0.4+3.75)*2+0.32）*（26.967+0.3）</t>
  </si>
  <si>
    <t>2F-9F</t>
  </si>
  <si>
    <t>(1.5*1.75+2.35*1.75+1.3*2.05+6*2.05+1.4*2.05+6*2.05+2.6*2.85)</t>
  </si>
  <si>
    <t>(1.5*1.75+2.35*1.75+1.3*2.05+6*2.35+1.4*2.35+6*2.35+2.6*2.85)</t>
  </si>
  <si>
    <t>0.54*2*2.75+1.24*(0.8+0.54+1.64+0.54+0.14+0.54+0.94+0.54)</t>
  </si>
  <si>
    <t>8轴</t>
  </si>
  <si>
    <t>0.7*2*2.8+1.4*(0.43+0.7+1.32+0.7+0.14+0.7+1.33+0.7+0.42)</t>
  </si>
  <si>
    <t>13-15轴</t>
  </si>
  <si>
    <t>(0.05+0.5+0.6+3.55+0.5+0.45+0.1)*0.82+3.55*0.5*2</t>
  </si>
  <si>
    <t>(1.54+6.69+0.64+0.75+0.9)*2.8+(0.4+0.4+0.34+0.29)*5.94-2.4*2.35-1.5*2.35+(2.4+2.35+2.35+1.5+2.35+2.35)*0.11</t>
  </si>
  <si>
    <t>(0.8+1.6+3.143)*0.31*2+0.4*0.65*2+0.8*1.6*2+1.75*0.11+1.3*0.31*2+2.05*0.11*2</t>
  </si>
  <si>
    <t>3-15轴</t>
  </si>
  <si>
    <t>0.4*0.2*2+14.3*0.1*2+1.4*0.11*2+2.05*0.11*2+0.4*0.2*2+3.5*0.2+2.6*(0.11*4+0.236)+2.85*0.11*2</t>
  </si>
  <si>
    <t>1-3轴飘窗百叶间纵向线条</t>
  </si>
  <si>
    <t>27.27*0.15*2</t>
  </si>
  <si>
    <t>1F大墙面</t>
  </si>
  <si>
    <t>（(5.61+2.23+0.2+3.65+0.2+2.28+2.64+6.21+5.4+0.64+1.24)*2）*（2.95+0.3）</t>
  </si>
  <si>
    <t>2F-9F大墙面</t>
  </si>
  <si>
    <t>（(6.21+2.64+0.14*2+2.28+3.65+0.4+3.02+0.4+3.65+2.28+2.64+6.21+5.4+0.64+1.24)*2）*（26.967-2.95）</t>
  </si>
  <si>
    <t>(1.5*1.45+4*2.05+1.2*1.45+1.7*1+1.2*1.45+4*2.05+1.5*1.45+0.9*1.45+0.5*1.45)</t>
  </si>
  <si>
    <t>(1.5*1.45+2.04*2.05+1.2*1.45+1.7*1.0+1.2*1.45+0.64*2.05+2.1*2.05+1.5*1.45+0.9*1.45+0.5*1.45)</t>
  </si>
  <si>
    <t>(1.5*1.45+2.04*2.35+1.2*1.45+0.64*2.35+2.1*2.35+1.5*1.45+0.9*1.45+0.5*1.45)</t>
  </si>
  <si>
    <t>1.5*0.64*2</t>
  </si>
  <si>
    <t>(1.3+2.7)*2.8+(0.39+0.34+0.38+0.40)*(2.7+1.3)-1.45*2.35+(2.35+1.45+2.35)*0.13</t>
  </si>
  <si>
    <t>(1.3+2.44+1.04+0.4)*2.8+2.04*(0.39+0.34+0.38+0.40)-1.45*2.35+(2.35+1.45+2.35)*0.13</t>
  </si>
  <si>
    <t>3.57*0.2*2+(1.5+1.45)*2*0.11+(2.7+1.3)*0.1*2+1.28*0.2*3+(1.2+1.45)*2*0.11+1.7*0.23*2+1*0.11*2+1.236*0.2*3+(1.2+1.45)*2*0.11+(2.7+1.3)*0.1*2+3.57*0.2*2+(1.5+1.45)*2*0.11+0.9*0.31*2+1.45*0.11*2+0.5*0.31*2+1.45*0.11*2</t>
  </si>
  <si>
    <t>3.57*0.2*2+(1.5+1.45)*2*0.11+(2.7+1.3)*0.1*2+1.28*0.2*3+(1.2+1.45)*2*0.11+1.236*0.2*3+(1.2+1.45)*2*0.11+(2.7+1.3)*0.1*2+3.57*0.2*2+(1.5+1.45)*2*0.11+0.9*0.31*2+1.45*0.11*2+0.5*0.31*2+1.45*0.11*2</t>
  </si>
  <si>
    <t>10轴、20轴纵向线条</t>
  </si>
  <si>
    <t>（13+0.8+0.32）*（26.967+0.3）</t>
  </si>
  <si>
    <t>0.9*1.45+0.5*1.45</t>
  </si>
  <si>
    <t>1F-9F</t>
  </si>
  <si>
    <t>0.5*0.31*2+1.45*0.11*2+0.9*0.31*2+1.45*0.11*2</t>
  </si>
  <si>
    <t>E-F轴间
纵向线条</t>
  </si>
  <si>
    <t>内墙</t>
  </si>
  <si>
    <t>（2.6+3.84）*2.85-1.5*2.4</t>
  </si>
  <si>
    <t>女儿墙、外墙</t>
  </si>
  <si>
    <t>(3.35+5.1+2.34)*1.55+2.34*1.55</t>
  </si>
  <si>
    <t>(1.1+1.0)*2*0.11-1.1*1.0</t>
  </si>
  <si>
    <t>0.94*2*1.8+1.04*3.7*2+0.94*3.7*2-3.6*0.8-0.8*0.8-4.9*0.8-0.7*0.9*2-2.3*0.9+0.94*2.9+0.84*4.2+1.04*5.6</t>
  </si>
  <si>
    <t>0.92+1.44</t>
  </si>
  <si>
    <t>(3.19+0.2+0.52+3.42+0.52+0.2+3.19)*(29.6-26.967+0.09+0.45+0.56+0.247+0.1+0.19+0.24+0.335+0.7+0.16+0.14)</t>
  </si>
  <si>
    <t>(3.96+0.3+2.72+3.96)*（30.1-26.48+0.32+0.14）</t>
  </si>
  <si>
    <t>(1.0+2.15+2.15+0.8+0.8+1.5+1.5+1.7+1.7+1.0+1.0)*0.11-1.0*2.15-0.8*1.5-1.7*1.0+1.6*1*2</t>
  </si>
  <si>
    <t>（2.2+5.95+5.4+0.8+7.6+3.75+0.4+13.9+0.4+7.5+0.4+13.9+0.4+3.75+7.6+0.8+5.4+5.95+2.2+2.6+13.5+2.6）*（0.65+0.247+0.1+0.19+0.314+0.092+0.14+0.306+1.0+1.06+0.32）</t>
  </si>
  <si>
    <t>2.2+5.95+5.4+0.8+7.6+3.75+0.4+13.9+0.4+7.5+0.4+13.9+0.4+3.85+3.85+0.4+13.9+0.4+3.75+7.6+0.8+5.4+5.95+2.6+2.3+13.7+2.2+2.6+13.5+2.6</t>
  </si>
  <si>
    <t>F-G轴/5-11轴、F-G轴/19-25轴</t>
  </si>
  <si>
    <t>（1+0.4+1.44+2.44+2.44+1.44+0.4+1）*（0.652+0.247+0.1+0.19+0.508+0.19+1.7+0.34）</t>
  </si>
  <si>
    <t>E-H轴/14-16轴</t>
  </si>
  <si>
    <t>（5.4+1.6+5.4）*（28.25-26.967+0.2+28.25-26.48）</t>
  </si>
  <si>
    <t>合计</t>
  </si>
  <si>
    <t>3.14*0.05*23.6</t>
  </si>
  <si>
    <t>3.14*0.11*（26.55+0.3）</t>
  </si>
  <si>
    <t>1F门厅排水</t>
  </si>
  <si>
    <t>3.14*0.11*2.9*0</t>
  </si>
  <si>
    <t>炮楼排水</t>
  </si>
  <si>
    <t>3.14*0.11*3.1</t>
  </si>
  <si>
    <t>12#楼外墙真石漆面积计算</t>
  </si>
  <si>
    <t>（(3.75+0.4+3.9+3.05+3.05+3.9+0.4+3.75)*3+0.32）*（26.967+0.3）</t>
  </si>
  <si>
    <t>(1.5*1.75+2.35*1.75+1.3*2.05+6*2.05+1.4*2.05+6*2.05+2.6*2.85+2.6*2.85+6.0*2.05+1.4*2.05+6.0*2.05+2.6*2.85+2.6*2.85+6.0*2.05+1.4*2.05+6.0*2.05+1.3*2.05+2.35*1.75+1.5*1.75)</t>
  </si>
  <si>
    <t>(1.5*1.75+2.35*1.75+1.3*2.05+6*2.35+1.4*2.35+6*2.35+2.6*2.85+2.6*2.85+6.0*2.35+1.4*2.35+6.0*2.35+2.6*2.85+2.6*2.85+6.0*2.35+1.4*2.35+6.0*2.35+1.3*2.05+2.35*1.75+1.5*1.75)</t>
  </si>
  <si>
    <t>1-3轴、42-44轴</t>
  </si>
  <si>
    <t>8轴、22轴、37轴</t>
  </si>
  <si>
    <t>13-17轴、27-32轴</t>
  </si>
  <si>
    <t>1-3轴、42-44轴1F-9F</t>
  </si>
  <si>
    <t>3-42轴1F</t>
  </si>
  <si>
    <t>0.4*0.1*2+14.3*0.1+1.4*0.11*2+2.35*0.11*2+0.4*0.1*2+3.5*0.2*2+2.6*0.11*2+2.85*0.11*2+3.5*0.2*2+2.6*0.11*2+2.85*0.11*2+0.4*0.1*2+14.3*0.1+1.4*0.11*2+2.35*0.11*2+0.4*0.1*2+3.5*0.2*2+2.6*0.11*2+2.85*0.11*2+3.5*0.2*2+2.6*0.11*2+2.85*0.11*2+0.4*0.1*2+14.3*0.1+1.4*0.11*2+2.35*0.11*2+0.4*0.1</t>
  </si>
  <si>
    <t>3-42轴2F-9F</t>
  </si>
  <si>
    <t>0.4*0.2*2+14.3*0.1*2+1.4*0.11*2+2.05*0.11*2+0.4*0.2*2+3.5*0.2+2.6*（0.11*4+0.236）+2.85*0.11*2+3.5*0.2+2.6*（0.11*4+0.236）+2.85*0.11*2+0.4*0.2*2+14.3*0.1*2+1.4*0.11*2+2.05*0.11*2+0.4*0.2*2+3.5*0.2+2.6*（0.11*4+0.236）+2.85*0.11*2+3.5*0.2+2.6*（0.11*4+0.236）+2.85*0.11*2+0.4*0.2*2+14.3*0.1*2+1.4*0.11*2+2.05*0.11*2+0.4*0.2*2</t>
  </si>
  <si>
    <t>1-3轴、42-44轴飘窗百叶间纵向线条</t>
  </si>
  <si>
    <t>（(5.61+2.23+0.2+3.65+0.2+2.28+2.64+6.21+5.4+0.64+1.24)*3+5.4+0.64+1.24）*（2.95+0.3）</t>
  </si>
  <si>
    <t>（(6.21+2.64+0.14*2+2.28+3.65+0.4+3.02+0.4+3.65+2.28+2.64+6.21+5.4+0.64+1.24)*3+5.4+0.64+1.24）*（26.967-2.95）</t>
  </si>
  <si>
    <t>(1.5*1.45+4*2.05+1.2*1.45+1.7*1+1.2*1.45+4*2.05+1.5*1.45+0.9*1.45+0.5*1.45)*3+0.9*1.45+0.5*1.45</t>
  </si>
  <si>
    <t>(1.5*1.45+2.04*2.05+1.2*1.45+1.7*1.0+1.2*1.45+0.64*2.05+2.1*2.05+1.5*1.45+0.9*1.45+0.5*1.45)*3+0.9*1.45+0.5*1.45</t>
  </si>
  <si>
    <t>(1.5*1.45+2.04*2.35+1.2*1.45+0.64*2.35+2.1*2.35+1.5*1.45+0.9*1.45+0.5*1.45)*3+0.9*1.45+0.5*1.45</t>
  </si>
  <si>
    <t>14-16轴H轴梁</t>
  </si>
  <si>
    <t>1.28*(0.53+0.2)*2</t>
  </si>
  <si>
    <t>(1.3+2.7)*2.8+(0.39+0.34+0.38+0.40)*(2.7+1.3)-1.45*2.35+(2.35+1.45+2.35)*0.11</t>
  </si>
  <si>
    <t>(1.3+2.44+1.04+0.4)*2.8+2.04*(0.39+0.34+0.38+0.40)-1.45*2.35+(2.35+1.45+2.35)*0.11</t>
  </si>
  <si>
    <t>10轴、20轴、39轴纵向线条</t>
  </si>
  <si>
    <t>0.94*2*3.7+1.14*2*3.7-0.7*0.9*2-1.6*0.9-0.9*0.9*2-1.6*0.9+0.94*2.2+1.14*2.2</t>
  </si>
  <si>
    <t>（2.2+5.95+5.4+0.8+7.6+3.75+0.4+13.9+0.4+7.5+0.4+13.9+0.4+3.85+3.85+0.4+13.9+0.4+3.75+7.6+0.8+5.4+5.95+2.6+2.3+13.7+2.2+2.6+13.5+2.6）*（0.65+0.247+0.1+0.19+0.314+0.092+0.14+0.306+1.0+1.06+0.32）</t>
  </si>
  <si>
    <t>（1+0.4+1.44+2.44+2.44+1.44+0.4+1+1.0+0.4+1.44+2.44）*（0.652+0.247+0.1+0.19+0.508+0.19+1.7+0.34）</t>
  </si>
  <si>
    <t>E-H轴/14-16轴、E-H轴/28-31轴</t>
  </si>
  <si>
    <t>B-E轴/29-30轴</t>
  </si>
  <si>
    <t>7.4*（0.5*2+0.5）</t>
  </si>
  <si>
    <t>13#楼外墙真石漆面积计算</t>
  </si>
  <si>
    <t>（7.86+3.94+1.18+6.84+7.3+1.7+2.9+6.14+0.98+4.94+7.8）*2*（52.64+0.3）</t>
  </si>
  <si>
    <t>1.5*1.7+2.1*1.7+1.4*2+5.44*2+1.4*1+0.9*1.4+1.24*2+7.84*2+3.04*2.8+0.9*1.4+0.9*1.4+5.44*2+2.65*2.8</t>
  </si>
  <si>
    <t>1.5*1.7+2.1*1.7+1.4*2+5.44*2.3+1.4*1+0.9*1.4+1.24*2+7.84*2.3+3.04*2.8+0.9*1.4+0.9*1.4+5.44*2.3+2.65*2.8</t>
  </si>
  <si>
    <t>(1.44+4)*2.8+(0.4+0.34+0.4)*(1.24+3.8)-2.4*2.3+(2.3+2.4+2.3)*0.11+(7.42+0.96)*2.8+(0.4+0.34+0.29)*(1.24+6.2+1.24)+1.24*(1.25+0.2+1.25)-1.8*2.3-2.4*2.3+(2.3+1.8+2.3+2.3+2.4+2.3)*0.11+(1.44+4)*2.8+(0.4+0.34+0.29)*(1.24+3.8)-2.4*2.3+(2.3+2.4+2.3)*0.11</t>
  </si>
  <si>
    <t>2F-18F阳台内墙</t>
  </si>
  <si>
    <t>(0.7+1.5+2.75)*0.31*2+0.3*0.7*2+1.7*0.11+0.7*1.5*2+1.4*0.31*2+2*0.11*2</t>
  </si>
  <si>
    <t>1.14*2+1.94*2+1.5*1.4+3.08*2+1.9*1.7+1.5*1.4+3.08*2+1.5*1.4+1.94*2+1.14*2+0.6*1.4+0.4*1.4</t>
  </si>
  <si>
    <t>1.14*2+1.94*2+1.5*1.4+3.08*2+1.9*1.7+1.5*0.9+3.08*2+1.5*1.4+1.94*2+1.14*2+0.6*1.4+0.4*1.4</t>
  </si>
  <si>
    <t>1.14*2+1.94*2+1.5*1.4+3.08*2+8.12*6.45+3.08*2+1.5*1.4+1.94*2+1.14*2+0.6*1.4+0.4*1.4</t>
  </si>
  <si>
    <t>1.14*2+1.94*2.3+1.5*1.4+3.08*2+8.12*6.45+3.08*2+1.5*1.4+1.94*2.3+1.14*2+0.6*1.4+0.4*1.4</t>
  </si>
  <si>
    <t>(1.4+2.9+0.9)*2.8+(1.94+1.14)*(0.37+0.34+0.43+0.39)+1.14*(1.25+0.2+1.25)-1.4*2.3+(2.3+1.4+2.3)*0.11+(1.4+3.08+1.4)*2.8+3.08*(0.37+0.34+0.43+0.39)-1.5*1.4+(1.5+1.4)*0.11*2</t>
  </si>
  <si>
    <t>(1.4+2.9+0.9)*2.8+(1.94+1.14)*(0.34+0.43+0.39)+1.14*(1.25+0.2+1.25)-1.4*2.3+(2.3+1.4+2.3)*0.11+(1.4+3.08+1.4)*2.8+3.08*(0.37+0.34+0.43+0.39)-1.5*1.4+(1.5+1.4)*0.11*2</t>
  </si>
  <si>
    <t>1.5*0.2+0.96*0.2*2+1.94*0.2+3.42*0.2*2+1.4*0.11*2+1.5*0.46+3.08*0.1*2+1.9*(0.31+0.2+0.31)+1.7*0.11*2+1.5*0.31*2+1.4*0.11*2+2.88*0.2+3.42*0.2*2+1.5*0.46+1.4*0.11*2+1.94*0.2+0.96*0.2*2+1.5*0.2+0.6*0.46+1.4*0.11*2+0.4*0.46+1.4*0.11*2</t>
  </si>
  <si>
    <t>（13.82+0.7）*（52.64+0.3）-（0.75+0.3）*12.42</t>
  </si>
  <si>
    <t>0.74*2.5*2-3.5*0.9+0.74*1.8*2-1.7*0.9+0.84*1.7*2-1.4*0.9</t>
  </si>
  <si>
    <t>0.94*4.2*2-2.6*1.4-0.7*1.4*2+3.2*0.94+0.64*2.6*2+0.64*3.9-3.5*0.9</t>
  </si>
  <si>
    <t>(4.2+8.06+4.26)*(5+0.09+0.45+0.56+0.24+0.1+0.19+0.24+0.335+0.7+0.16+0.14+0.25)+(6.23+2.44+6.17+2.44)*（5.57+0.25）+(0.8+0.8)*3.3+1*1.6*2+1.5*1*2</t>
  </si>
  <si>
    <t>（9.1+6.8+0.7+6.9+9.4+10.1）*（0.09+0.56+0.24+0.1+0.19+0.24+0.335+0.7+0.212+0.14+0.1+0.32+0.14）</t>
  </si>
  <si>
    <t>（7.1+7.3+1.9）*（55.1-52.64+0.09+0.45+0.56+0.24+0.1+0.19+0.24+0.335+0.7+0.16+0.14+0.1+3.09+0.25)-5.5*1.7*2+（5.5+1.7）*2*0.4+（2.1+0.2+2.3+6.9+6.9+0.4+0.2+0.4）*（55.1-52.13+0.25）-（54.5-52.13）*6.1*2+（2.37+6.1）*2*0.4</t>
  </si>
  <si>
    <t>3.14*0.11*5.0</t>
  </si>
  <si>
    <t>宜阳山水文苑项目7#、10#、11#、12#、13#楼外墙漆施工
工程量统计</t>
  </si>
  <si>
    <t>序号</t>
  </si>
  <si>
    <t>建筑</t>
  </si>
  <si>
    <t>工程量（㎡）</t>
  </si>
  <si>
    <t>小计（㎡）</t>
  </si>
  <si>
    <t>真石漆（㎡）</t>
  </si>
  <si>
    <t>平涂（㎡）</t>
  </si>
  <si>
    <t>水管（㎡）</t>
  </si>
  <si>
    <t>7#楼</t>
  </si>
  <si>
    <t>10#楼</t>
  </si>
  <si>
    <t>11#楼</t>
  </si>
  <si>
    <t>12#楼</t>
  </si>
  <si>
    <t>13#楼</t>
  </si>
  <si>
    <t>合  计</t>
  </si>
  <si>
    <t>合同清单工程量汇总</t>
  </si>
  <si>
    <t>合同工程量</t>
  </si>
  <si>
    <t>单价（元/m2）</t>
  </si>
  <si>
    <t>合计（元）</t>
  </si>
  <si>
    <t>真石漆</t>
  </si>
  <si>
    <t>落水管</t>
  </si>
  <si>
    <t>增加工程造价</t>
  </si>
  <si>
    <t>岩彩漆</t>
  </si>
  <si>
    <t>平涂</t>
  </si>
  <si>
    <t>不含税</t>
  </si>
  <si>
    <t>税金</t>
  </si>
  <si>
    <t>水包砂外墙岩彩漆每平方价格分析表（空调洞内）</t>
  </si>
  <si>
    <t>项目名称</t>
  </si>
  <si>
    <t>单位</t>
  </si>
  <si>
    <t>单价（元）</t>
  </si>
  <si>
    <t>单平方米用量</t>
  </si>
  <si>
    <t>小计（元）</t>
  </si>
  <si>
    <t>备注</t>
  </si>
  <si>
    <t>品牌</t>
  </si>
  <si>
    <t>腻子层</t>
  </si>
  <si>
    <t>Kg</t>
  </si>
  <si>
    <r>
      <rPr>
        <sz val="10"/>
        <rFont val="宋体"/>
        <charset val="134"/>
      </rPr>
      <t>涂刷遍数：</t>
    </r>
    <r>
      <rPr>
        <u/>
        <sz val="10"/>
        <color indexed="8"/>
        <rFont val="宋体"/>
        <charset val="134"/>
      </rPr>
      <t xml:space="preserve">2 </t>
    </r>
    <r>
      <rPr>
        <sz val="10"/>
        <rFont val="宋体"/>
        <charset val="134"/>
      </rPr>
      <t>遍；</t>
    </r>
  </si>
  <si>
    <t>胖子</t>
  </si>
  <si>
    <r>
      <rPr>
        <sz val="10"/>
        <rFont val="宋体"/>
        <charset val="134"/>
      </rPr>
      <t xml:space="preserve">涂布率: </t>
    </r>
    <r>
      <rPr>
        <u/>
        <sz val="10"/>
        <color indexed="8"/>
        <rFont val="宋体"/>
        <charset val="134"/>
      </rPr>
      <t xml:space="preserve"> </t>
    </r>
    <r>
      <rPr>
        <u/>
        <sz val="10"/>
        <color indexed="8"/>
        <rFont val="宋体"/>
        <charset val="134"/>
      </rPr>
      <t xml:space="preserve">0.4 </t>
    </r>
    <r>
      <rPr>
        <sz val="10"/>
        <rFont val="宋体"/>
        <charset val="134"/>
      </rPr>
      <t>m2/KG</t>
    </r>
  </si>
  <si>
    <t>外墙封闭抗碱底漆</t>
  </si>
  <si>
    <r>
      <rPr>
        <sz val="10"/>
        <rFont val="宋体"/>
        <charset val="134"/>
      </rPr>
      <t>涂刷遍数：</t>
    </r>
    <r>
      <rPr>
        <u/>
        <sz val="10"/>
        <color indexed="8"/>
        <rFont val="宋体"/>
        <charset val="134"/>
      </rPr>
      <t xml:space="preserve"> </t>
    </r>
    <r>
      <rPr>
        <u/>
        <sz val="10"/>
        <color indexed="8"/>
        <rFont val="宋体"/>
        <charset val="134"/>
      </rPr>
      <t>1</t>
    </r>
    <r>
      <rPr>
        <sz val="10"/>
        <rFont val="宋体"/>
        <charset val="134"/>
      </rPr>
      <t>遍；</t>
    </r>
  </si>
  <si>
    <t>三棵树</t>
  </si>
  <si>
    <r>
      <rPr>
        <sz val="10"/>
        <rFont val="宋体"/>
        <charset val="134"/>
      </rPr>
      <t xml:space="preserve">涂布率: </t>
    </r>
    <r>
      <rPr>
        <u/>
        <sz val="10"/>
        <color indexed="8"/>
        <rFont val="宋体"/>
        <charset val="134"/>
      </rPr>
      <t xml:space="preserve"> </t>
    </r>
    <r>
      <rPr>
        <u/>
        <sz val="10"/>
        <color indexed="8"/>
        <rFont val="宋体"/>
        <charset val="134"/>
      </rPr>
      <t xml:space="preserve">8.33 </t>
    </r>
    <r>
      <rPr>
        <sz val="10"/>
        <rFont val="宋体"/>
        <charset val="134"/>
      </rPr>
      <t>m2/KG</t>
    </r>
  </si>
  <si>
    <t>人工及小型工具费</t>
  </si>
  <si>
    <t>措施费及保险</t>
  </si>
  <si>
    <t>管理费</t>
  </si>
  <si>
    <t>利润</t>
  </si>
  <si>
    <t>固定综合单价</t>
  </si>
  <si>
    <t>元/㎡</t>
  </si>
  <si>
    <t>优惠系数</t>
  </si>
  <si>
    <t>40/41.09</t>
  </si>
  <si>
    <t>优惠后最终单价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</si>
</sst>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FF0000"/>
      <name val="Microsoft YaHei"/>
      <charset val="134"/>
    </font>
    <font>
      <sz val="11"/>
      <color theme="4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left" vertical="center" wrapText="1"/>
    </xf>
    <xf numFmtId="177" fontId="1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zoomScale="82" zoomScaleNormal="82" topLeftCell="A28" workbookViewId="0">
      <selection activeCell="D37" sqref="D37"/>
    </sheetView>
  </sheetViews>
  <sheetFormatPr defaultColWidth="9" defaultRowHeight="14.4"/>
  <cols>
    <col min="1" max="1" width="7.00925925925926" style="25" customWidth="1"/>
    <col min="2" max="2" width="15.6296296296296" style="28" customWidth="1"/>
    <col min="3" max="3" width="23.8796296296296" style="28" customWidth="1"/>
    <col min="4" max="4" width="58.75" style="25" customWidth="1"/>
    <col min="5" max="5" width="11.8425925925926" style="25" customWidth="1"/>
    <col min="6" max="6" width="8.5" style="25" customWidth="1"/>
    <col min="7" max="7" width="11.8425925925926" style="25" customWidth="1"/>
    <col min="8" max="8" width="10.962962962963" style="74" customWidth="1"/>
    <col min="9" max="9" width="69.5185185185185" style="25" customWidth="1"/>
    <col min="10" max="11" width="10.7037037037037" style="25" customWidth="1"/>
    <col min="12" max="16384" width="9" style="25"/>
  </cols>
  <sheetData>
    <row r="1" s="25" customFormat="1" ht="28.5" customHeight="1" spans="1:10">
      <c r="A1" s="67" t="s">
        <v>0</v>
      </c>
      <c r="B1" s="67"/>
      <c r="C1" s="67"/>
      <c r="D1" s="67"/>
      <c r="E1" s="67"/>
      <c r="F1" s="67"/>
      <c r="G1" s="67"/>
      <c r="H1" s="75"/>
      <c r="I1" s="82"/>
      <c r="J1" s="82"/>
    </row>
    <row r="2" s="52" customFormat="1" ht="27" customHeight="1" spans="1:10">
      <c r="A2" s="31" t="s">
        <v>1</v>
      </c>
      <c r="B2" s="31"/>
      <c r="C2" s="31"/>
      <c r="D2" s="31"/>
      <c r="E2" s="76">
        <f ca="1">SUM(G7:G47)-E3</f>
        <v>6469.62936</v>
      </c>
      <c r="F2" s="76"/>
      <c r="G2" s="76"/>
      <c r="H2" s="77"/>
      <c r="I2" s="60"/>
      <c r="J2" s="60"/>
    </row>
    <row r="3" s="52" customFormat="1" ht="27" customHeight="1" spans="1:10">
      <c r="A3" s="68" t="s">
        <v>2</v>
      </c>
      <c r="B3" s="68"/>
      <c r="C3" s="68"/>
      <c r="D3" s="68"/>
      <c r="E3" s="76">
        <f ca="1">G10+G11</f>
        <v>579.6072</v>
      </c>
      <c r="F3" s="76"/>
      <c r="G3" s="76"/>
      <c r="H3" s="77"/>
      <c r="I3" s="60"/>
      <c r="J3" s="60"/>
    </row>
    <row r="4" s="52" customFormat="1" ht="27" customHeight="1" spans="1:10">
      <c r="A4" s="31" t="s">
        <v>3</v>
      </c>
      <c r="B4" s="31"/>
      <c r="C4" s="31"/>
      <c r="D4" s="31"/>
      <c r="E4" s="32">
        <f ca="1">SUM(G48:G51)</f>
        <v>198.90644</v>
      </c>
      <c r="F4" s="33"/>
      <c r="G4" s="33"/>
      <c r="H4" s="78"/>
      <c r="I4" s="60"/>
      <c r="J4" s="60"/>
    </row>
    <row r="5" s="52" customFormat="1" ht="27" customHeight="1" spans="1:10">
      <c r="A5" s="31" t="s">
        <v>4</v>
      </c>
      <c r="B5" s="31"/>
      <c r="C5" s="31"/>
      <c r="D5" s="31"/>
      <c r="E5" s="32">
        <f ca="1">SUM(E2:G4)</f>
        <v>7248.143</v>
      </c>
      <c r="F5" s="33"/>
      <c r="G5" s="33"/>
      <c r="H5" s="78"/>
      <c r="I5" s="60"/>
      <c r="J5" s="60"/>
    </row>
    <row r="6" s="25" customFormat="1" ht="22.5" customHeight="1" spans="1:10">
      <c r="A6" s="35" t="s">
        <v>5</v>
      </c>
      <c r="B6" s="35"/>
      <c r="C6" s="35"/>
      <c r="D6" s="35" t="s">
        <v>6</v>
      </c>
      <c r="E6" s="35" t="s">
        <v>7</v>
      </c>
      <c r="F6" s="35" t="s">
        <v>8</v>
      </c>
      <c r="G6" s="35" t="s">
        <v>9</v>
      </c>
      <c r="H6" s="36" t="s">
        <v>10</v>
      </c>
      <c r="I6" s="82"/>
      <c r="J6" s="82"/>
    </row>
    <row r="7" s="25" customFormat="1" ht="65" customHeight="1" spans="1:9">
      <c r="A7" s="37" t="s">
        <v>11</v>
      </c>
      <c r="B7" s="37" t="s">
        <v>12</v>
      </c>
      <c r="C7" s="38" t="s">
        <v>13</v>
      </c>
      <c r="D7" s="39" t="s">
        <v>14</v>
      </c>
      <c r="E7" s="40">
        <f ca="1" t="shared" ref="E7:E20" si="0">(EVALUATE(SUBSTITUTE(SUBSTITUTE(D7,"【","*ISTEXT（""【"),"】","】""）")))</f>
        <v>1907.05398</v>
      </c>
      <c r="F7" s="41">
        <v>1</v>
      </c>
      <c r="G7" s="38">
        <f ca="1" t="shared" ref="G7:G16" si="1">F7*E7</f>
        <v>1907.05398</v>
      </c>
      <c r="H7" s="79"/>
      <c r="I7" s="83"/>
    </row>
    <row r="8" s="25" customFormat="1" ht="49" customHeight="1" spans="1:9">
      <c r="A8" s="37"/>
      <c r="B8" s="37" t="s">
        <v>15</v>
      </c>
      <c r="C8" s="38" t="s">
        <v>16</v>
      </c>
      <c r="D8" s="39" t="s">
        <v>17</v>
      </c>
      <c r="E8" s="40">
        <f ca="1">-(EVALUATE(SUBSTITUTE(SUBSTITUTE(D8,"【","*ISTEXT（""【"),"】","】""）")))</f>
        <v>-91.5475</v>
      </c>
      <c r="F8" s="41">
        <v>2</v>
      </c>
      <c r="G8" s="38">
        <f ca="1" t="shared" si="1"/>
        <v>-183.095</v>
      </c>
      <c r="H8" s="79"/>
      <c r="I8" s="83"/>
    </row>
    <row r="9" s="25" customFormat="1" ht="48" customHeight="1" spans="1:11">
      <c r="A9" s="37"/>
      <c r="B9" s="37"/>
      <c r="C9" s="38" t="s">
        <v>18</v>
      </c>
      <c r="D9" s="39" t="s">
        <v>19</v>
      </c>
      <c r="E9" s="40">
        <f ca="1">-(EVALUATE(SUBSTITUTE(SUBSTITUTE(D9,"【","*ISTEXT（""【"),"】","】""）")))</f>
        <v>-94.2125</v>
      </c>
      <c r="F9" s="41">
        <v>7</v>
      </c>
      <c r="G9" s="38">
        <f ca="1" t="shared" si="1"/>
        <v>-659.4875</v>
      </c>
      <c r="H9" s="79"/>
      <c r="I9" s="83"/>
      <c r="J9" s="84"/>
      <c r="K9" s="84"/>
    </row>
    <row r="10" s="25" customFormat="1" ht="36" customHeight="1" spans="1:9">
      <c r="A10" s="37"/>
      <c r="B10" s="37" t="s">
        <v>20</v>
      </c>
      <c r="C10" s="38" t="s">
        <v>21</v>
      </c>
      <c r="D10" s="43" t="s">
        <v>22</v>
      </c>
      <c r="E10" s="40">
        <f ca="1" t="shared" si="0"/>
        <v>9.6252</v>
      </c>
      <c r="F10" s="41">
        <v>36</v>
      </c>
      <c r="G10" s="38">
        <f ca="1" t="shared" si="1"/>
        <v>346.5072</v>
      </c>
      <c r="H10" s="80">
        <v>3</v>
      </c>
      <c r="I10" s="85"/>
    </row>
    <row r="11" s="25" customFormat="1" ht="36" customHeight="1" spans="1:9">
      <c r="A11" s="37"/>
      <c r="B11" s="37"/>
      <c r="C11" s="38" t="s">
        <v>23</v>
      </c>
      <c r="D11" s="43" t="s">
        <v>24</v>
      </c>
      <c r="E11" s="40">
        <f ca="1" t="shared" si="0"/>
        <v>12.95</v>
      </c>
      <c r="F11" s="41">
        <v>18</v>
      </c>
      <c r="G11" s="38">
        <f ca="1" t="shared" si="1"/>
        <v>233.1</v>
      </c>
      <c r="H11" s="80">
        <v>58</v>
      </c>
      <c r="I11" s="85"/>
    </row>
    <row r="12" s="25" customFormat="1" ht="39" customHeight="1" spans="1:9">
      <c r="A12" s="37"/>
      <c r="B12" s="44" t="s">
        <v>25</v>
      </c>
      <c r="C12" s="38" t="s">
        <v>16</v>
      </c>
      <c r="D12" s="39" t="s">
        <v>26</v>
      </c>
      <c r="E12" s="40">
        <f ca="1" t="shared" si="0"/>
        <v>24.199</v>
      </c>
      <c r="F12" s="41">
        <f>4*2</f>
        <v>8</v>
      </c>
      <c r="G12" s="38">
        <f ca="1" t="shared" si="1"/>
        <v>193.592</v>
      </c>
      <c r="H12" s="79"/>
      <c r="I12" s="83"/>
    </row>
    <row r="13" s="25" customFormat="1" ht="39" customHeight="1" spans="1:9">
      <c r="A13" s="37"/>
      <c r="B13" s="46"/>
      <c r="C13" s="38" t="s">
        <v>18</v>
      </c>
      <c r="D13" s="39" t="s">
        <v>27</v>
      </c>
      <c r="E13" s="40">
        <f ca="1" t="shared" si="0"/>
        <v>23.53275</v>
      </c>
      <c r="F13" s="41">
        <f>4*7</f>
        <v>28</v>
      </c>
      <c r="G13" s="38">
        <f ca="1" t="shared" si="1"/>
        <v>658.917</v>
      </c>
      <c r="H13" s="79"/>
      <c r="I13" s="83"/>
    </row>
    <row r="14" s="25" customFormat="1" ht="45" customHeight="1" spans="1:9">
      <c r="A14" s="37"/>
      <c r="B14" s="37" t="s">
        <v>28</v>
      </c>
      <c r="C14" s="38" t="s">
        <v>29</v>
      </c>
      <c r="D14" s="43" t="s">
        <v>30</v>
      </c>
      <c r="E14" s="40">
        <f ca="1" t="shared" si="0"/>
        <v>7.1435</v>
      </c>
      <c r="F14" s="41">
        <f>2*9</f>
        <v>18</v>
      </c>
      <c r="G14" s="38">
        <f ca="1" t="shared" si="1"/>
        <v>128.583</v>
      </c>
      <c r="H14" s="79"/>
      <c r="I14" s="83"/>
    </row>
    <row r="15" s="25" customFormat="1" ht="55.5" customHeight="1" spans="1:9">
      <c r="A15" s="37"/>
      <c r="B15" s="37"/>
      <c r="C15" s="38" t="s">
        <v>31</v>
      </c>
      <c r="D15" s="39" t="s">
        <v>32</v>
      </c>
      <c r="E15" s="40">
        <f ca="1" t="shared" si="0"/>
        <v>10.2075</v>
      </c>
      <c r="F15" s="41">
        <f>2*9</f>
        <v>18</v>
      </c>
      <c r="G15" s="38">
        <f ca="1" t="shared" si="1"/>
        <v>183.735</v>
      </c>
      <c r="H15" s="79"/>
      <c r="I15" s="83"/>
    </row>
    <row r="16" s="25" customFormat="1" ht="22.5" customHeight="1" spans="1:9">
      <c r="A16" s="37"/>
      <c r="B16" s="37"/>
      <c r="C16" s="38" t="s">
        <v>33</v>
      </c>
      <c r="D16" s="39" t="s">
        <v>34</v>
      </c>
      <c r="E16" s="40">
        <f ca="1" t="shared" si="0"/>
        <v>7.63476</v>
      </c>
      <c r="F16" s="41">
        <v>8</v>
      </c>
      <c r="G16" s="38">
        <f ca="1" t="shared" si="1"/>
        <v>61.07808</v>
      </c>
      <c r="H16" s="79"/>
      <c r="I16" s="83"/>
    </row>
    <row r="17" s="25" customFormat="1" ht="68" customHeight="1" spans="1:9">
      <c r="A17" s="37" t="s">
        <v>35</v>
      </c>
      <c r="B17" s="44" t="s">
        <v>12</v>
      </c>
      <c r="C17" s="38" t="s">
        <v>36</v>
      </c>
      <c r="D17" s="39" t="s">
        <v>37</v>
      </c>
      <c r="E17" s="40">
        <f ca="1" t="shared" si="0"/>
        <v>1718.22452</v>
      </c>
      <c r="F17" s="41">
        <v>1</v>
      </c>
      <c r="G17" s="38">
        <f ca="1">E17*F17</f>
        <v>1718.22452</v>
      </c>
      <c r="H17" s="79"/>
      <c r="I17" s="86"/>
    </row>
    <row r="18" s="25" customFormat="1" ht="68" customHeight="1" spans="1:9">
      <c r="A18" s="37"/>
      <c r="B18" s="45"/>
      <c r="C18" s="38" t="s">
        <v>38</v>
      </c>
      <c r="D18" s="39" t="s">
        <v>39</v>
      </c>
      <c r="E18" s="40">
        <f ca="1" t="shared" si="0"/>
        <v>210.6327</v>
      </c>
      <c r="F18" s="41">
        <v>1</v>
      </c>
      <c r="G18" s="38">
        <f ca="1">E18*F18</f>
        <v>210.6327</v>
      </c>
      <c r="H18" s="79"/>
      <c r="I18" s="83"/>
    </row>
    <row r="19" s="25" customFormat="1" ht="68" customHeight="1" spans="1:9">
      <c r="A19" s="37"/>
      <c r="B19" s="46"/>
      <c r="C19" s="38" t="s">
        <v>40</v>
      </c>
      <c r="D19" s="39" t="s">
        <v>41</v>
      </c>
      <c r="E19" s="40">
        <f ca="1" t="shared" si="0"/>
        <v>185.25</v>
      </c>
      <c r="F19" s="41">
        <v>1</v>
      </c>
      <c r="G19" s="38">
        <f ca="1">E19*F19</f>
        <v>185.25</v>
      </c>
      <c r="H19" s="79"/>
      <c r="I19" s="83"/>
    </row>
    <row r="20" s="25" customFormat="1" ht="52" customHeight="1" spans="1:9">
      <c r="A20" s="37"/>
      <c r="B20" s="37" t="s">
        <v>15</v>
      </c>
      <c r="C20" s="38" t="s">
        <v>18</v>
      </c>
      <c r="D20" s="39" t="s">
        <v>42</v>
      </c>
      <c r="E20" s="40">
        <f ca="1" t="shared" ref="E20:E22" si="2">-(EVALUATE(SUBSTITUTE(SUBSTITUTE(D20,"【","*ISTEXT（""【"),"】","】""）")))</f>
        <v>-43.59</v>
      </c>
      <c r="F20" s="41">
        <v>7</v>
      </c>
      <c r="G20" s="38">
        <f ca="1" t="shared" ref="G20:G51" si="3">E20*F20</f>
        <v>-305.13</v>
      </c>
      <c r="H20" s="79"/>
      <c r="I20" s="83"/>
    </row>
    <row r="21" s="25" customFormat="1" ht="52" customHeight="1" spans="1:9">
      <c r="A21" s="37"/>
      <c r="B21" s="37"/>
      <c r="C21" s="38" t="s">
        <v>43</v>
      </c>
      <c r="D21" s="39" t="s">
        <v>44</v>
      </c>
      <c r="E21" s="40">
        <f ca="1" t="shared" si="2"/>
        <v>-42.07</v>
      </c>
      <c r="F21" s="41">
        <v>1</v>
      </c>
      <c r="G21" s="38">
        <f ca="1" t="shared" si="3"/>
        <v>-42.07</v>
      </c>
      <c r="H21" s="79"/>
      <c r="I21" s="83"/>
    </row>
    <row r="22" s="25" customFormat="1" ht="55.5" customHeight="1" spans="1:9">
      <c r="A22" s="37"/>
      <c r="B22" s="37"/>
      <c r="C22" s="38" t="s">
        <v>45</v>
      </c>
      <c r="D22" s="39" t="s">
        <v>46</v>
      </c>
      <c r="E22" s="40">
        <f ca="1" t="shared" si="2"/>
        <v>-37.91</v>
      </c>
      <c r="F22" s="41">
        <v>1</v>
      </c>
      <c r="G22" s="38">
        <f ca="1" t="shared" si="3"/>
        <v>-37.91</v>
      </c>
      <c r="H22" s="79"/>
      <c r="I22" s="83"/>
    </row>
    <row r="23" s="25" customFormat="1" ht="28" customHeight="1" spans="1:8">
      <c r="A23" s="37"/>
      <c r="B23" s="37" t="s">
        <v>47</v>
      </c>
      <c r="C23" s="38"/>
      <c r="D23" s="39" t="s">
        <v>48</v>
      </c>
      <c r="E23" s="40">
        <f ca="1" t="shared" ref="E23:E28" si="4">(EVALUATE(SUBSTITUTE(SUBSTITUTE(D23,"【","*ISTEXT（""【"),"】","】""）")))</f>
        <v>95.744</v>
      </c>
      <c r="F23" s="41">
        <v>1</v>
      </c>
      <c r="G23" s="38">
        <f ca="1" t="shared" si="3"/>
        <v>95.744</v>
      </c>
      <c r="H23" s="81"/>
    </row>
    <row r="24" s="25" customFormat="1" ht="39" customHeight="1" spans="1:9">
      <c r="A24" s="37"/>
      <c r="B24" s="37" t="s">
        <v>25</v>
      </c>
      <c r="C24" s="38"/>
      <c r="D24" s="39" t="s">
        <v>49</v>
      </c>
      <c r="E24" s="40">
        <f ca="1" t="shared" si="4"/>
        <v>71.024</v>
      </c>
      <c r="F24" s="41">
        <v>9</v>
      </c>
      <c r="G24" s="38">
        <f ca="1" t="shared" si="3"/>
        <v>639.216</v>
      </c>
      <c r="H24" s="79"/>
      <c r="I24" s="87"/>
    </row>
    <row r="25" s="25" customFormat="1" ht="72" customHeight="1" spans="1:9">
      <c r="A25" s="37"/>
      <c r="B25" s="37" t="s">
        <v>28</v>
      </c>
      <c r="C25" s="38" t="s">
        <v>18</v>
      </c>
      <c r="D25" s="39" t="s">
        <v>50</v>
      </c>
      <c r="E25" s="40">
        <f ca="1" t="shared" si="4"/>
        <v>17.11</v>
      </c>
      <c r="F25" s="41">
        <v>7</v>
      </c>
      <c r="G25" s="38">
        <f ca="1" t="shared" si="3"/>
        <v>119.77</v>
      </c>
      <c r="H25" s="79"/>
      <c r="I25" s="83"/>
    </row>
    <row r="26" s="25" customFormat="1" ht="72" customHeight="1" spans="1:9">
      <c r="A26" s="37"/>
      <c r="B26" s="37"/>
      <c r="C26" s="38" t="s">
        <v>43</v>
      </c>
      <c r="D26" s="39" t="s">
        <v>51</v>
      </c>
      <c r="E26" s="40">
        <f ca="1" t="shared" si="4"/>
        <v>16.692</v>
      </c>
      <c r="F26" s="41">
        <v>1</v>
      </c>
      <c r="G26" s="38">
        <f ca="1" t="shared" si="3"/>
        <v>16.692</v>
      </c>
      <c r="H26" s="79"/>
      <c r="I26" s="83"/>
    </row>
    <row r="27" s="25" customFormat="1" ht="59" customHeight="1" spans="1:9">
      <c r="A27" s="37"/>
      <c r="B27" s="37"/>
      <c r="C27" s="38" t="s">
        <v>45</v>
      </c>
      <c r="D27" s="39" t="s">
        <v>52</v>
      </c>
      <c r="E27" s="40">
        <f ca="1" t="shared" si="4"/>
        <v>13.376</v>
      </c>
      <c r="F27" s="41">
        <v>1</v>
      </c>
      <c r="G27" s="38">
        <f ca="1" t="shared" si="3"/>
        <v>13.376</v>
      </c>
      <c r="H27" s="79"/>
      <c r="I27" s="83"/>
    </row>
    <row r="28" s="25" customFormat="1" ht="49" customHeight="1" spans="1:9">
      <c r="A28" s="37" t="s">
        <v>53</v>
      </c>
      <c r="B28" s="37" t="s">
        <v>12</v>
      </c>
      <c r="C28" s="38" t="s">
        <v>13</v>
      </c>
      <c r="D28" s="39" t="s">
        <v>54</v>
      </c>
      <c r="E28" s="40">
        <f ca="1" t="shared" si="4"/>
        <v>307.29909</v>
      </c>
      <c r="F28" s="41">
        <v>1</v>
      </c>
      <c r="G28" s="38">
        <f ca="1" t="shared" si="3"/>
        <v>307.29909</v>
      </c>
      <c r="H28" s="79"/>
      <c r="I28" s="83"/>
    </row>
    <row r="29" s="25" customFormat="1" ht="22.5" customHeight="1" spans="1:9">
      <c r="A29" s="37"/>
      <c r="B29" s="37" t="s">
        <v>15</v>
      </c>
      <c r="C29" s="38"/>
      <c r="D29" s="39" t="s">
        <v>55</v>
      </c>
      <c r="E29" s="40">
        <f ca="1">-(EVALUATE(SUBSTITUTE(SUBSTITUTE(D29,"【","*ISTEXT（""【"),"】","】""）")))</f>
        <v>-1.305</v>
      </c>
      <c r="F29" s="41">
        <v>9</v>
      </c>
      <c r="G29" s="38">
        <f ca="1" t="shared" si="3"/>
        <v>-11.745</v>
      </c>
      <c r="H29" s="79"/>
      <c r="I29" s="83"/>
    </row>
    <row r="30" s="25" customFormat="1" ht="22.5" customHeight="1" spans="1:9">
      <c r="A30" s="37"/>
      <c r="B30" s="37" t="s">
        <v>28</v>
      </c>
      <c r="C30" s="38"/>
      <c r="D30" s="39" t="s">
        <v>56</v>
      </c>
      <c r="E30" s="40">
        <f ca="1" t="shared" ref="E30:E35" si="5">(EVALUATE(SUBSTITUTE(SUBSTITUTE(D30,"【","*ISTEXT（""【"),"】","】""）")))</f>
        <v>0.877</v>
      </c>
      <c r="F30" s="41">
        <v>9</v>
      </c>
      <c r="G30" s="38">
        <f ca="1" t="shared" si="3"/>
        <v>7.893</v>
      </c>
      <c r="H30" s="79"/>
      <c r="I30" s="83"/>
    </row>
    <row r="31" s="25" customFormat="1" ht="39" customHeight="1" spans="1:9">
      <c r="A31" s="37" t="s">
        <v>57</v>
      </c>
      <c r="B31" s="37" t="s">
        <v>12</v>
      </c>
      <c r="C31" s="38" t="s">
        <v>13</v>
      </c>
      <c r="D31" s="39" t="s">
        <v>54</v>
      </c>
      <c r="E31" s="40">
        <f ca="1" t="shared" si="5"/>
        <v>307.29909</v>
      </c>
      <c r="F31" s="41">
        <v>1</v>
      </c>
      <c r="G31" s="38">
        <f ca="1" t="shared" si="3"/>
        <v>307.29909</v>
      </c>
      <c r="H31" s="79"/>
      <c r="I31" s="83"/>
    </row>
    <row r="32" s="25" customFormat="1" ht="22.5" customHeight="1" spans="1:9">
      <c r="A32" s="37"/>
      <c r="B32" s="37" t="s">
        <v>15</v>
      </c>
      <c r="C32" s="38"/>
      <c r="D32" s="39" t="s">
        <v>55</v>
      </c>
      <c r="E32" s="40">
        <f ca="1">-(EVALUATE(SUBSTITUTE(SUBSTITUTE(D32,"【","*ISTEXT（""【"),"】","】""）")))</f>
        <v>-1.305</v>
      </c>
      <c r="F32" s="41">
        <v>9</v>
      </c>
      <c r="G32" s="38">
        <f ca="1" t="shared" si="3"/>
        <v>-11.745</v>
      </c>
      <c r="H32" s="79"/>
      <c r="I32" s="83"/>
    </row>
    <row r="33" s="25" customFormat="1" ht="22.5" customHeight="1" spans="1:9">
      <c r="A33" s="37"/>
      <c r="B33" s="37" t="s">
        <v>28</v>
      </c>
      <c r="C33" s="38"/>
      <c r="D33" s="39" t="s">
        <v>56</v>
      </c>
      <c r="E33" s="40">
        <f ca="1" t="shared" si="5"/>
        <v>0.877</v>
      </c>
      <c r="F33" s="41">
        <v>9</v>
      </c>
      <c r="G33" s="38">
        <f ca="1" t="shared" si="3"/>
        <v>7.893</v>
      </c>
      <c r="H33" s="79"/>
      <c r="I33" s="83"/>
    </row>
    <row r="34" s="25" customFormat="1" ht="23" customHeight="1" spans="1:9">
      <c r="A34" s="37" t="s">
        <v>45</v>
      </c>
      <c r="B34" s="37" t="s">
        <v>58</v>
      </c>
      <c r="C34" s="38" t="s">
        <v>59</v>
      </c>
      <c r="D34" s="39" t="s">
        <v>60</v>
      </c>
      <c r="E34" s="40">
        <f ca="1" t="shared" si="5"/>
        <v>13.3886</v>
      </c>
      <c r="F34" s="41">
        <v>2</v>
      </c>
      <c r="G34" s="38">
        <f ca="1" t="shared" si="3"/>
        <v>26.7772</v>
      </c>
      <c r="H34" s="79"/>
      <c r="I34" s="83"/>
    </row>
    <row r="35" s="25" customFormat="1" ht="23" customHeight="1" spans="1:9">
      <c r="A35" s="37"/>
      <c r="B35" s="37" t="s">
        <v>58</v>
      </c>
      <c r="C35" s="38" t="s">
        <v>61</v>
      </c>
      <c r="D35" s="39" t="s">
        <v>62</v>
      </c>
      <c r="E35" s="40">
        <f ca="1" t="shared" si="5"/>
        <v>33.72355</v>
      </c>
      <c r="F35" s="41">
        <f>2</f>
        <v>2</v>
      </c>
      <c r="G35" s="38">
        <f ca="1" t="shared" si="3"/>
        <v>67.4471</v>
      </c>
      <c r="H35" s="79"/>
      <c r="I35" s="83"/>
    </row>
    <row r="36" s="25" customFormat="1" ht="23" customHeight="1" spans="1:9">
      <c r="A36" s="37"/>
      <c r="B36" s="37" t="s">
        <v>58</v>
      </c>
      <c r="C36" s="38" t="s">
        <v>63</v>
      </c>
      <c r="D36" s="39" t="s">
        <v>64</v>
      </c>
      <c r="E36" s="40">
        <f ca="1" t="shared" ref="E36:E51" si="6">(EVALUATE(SUBSTITUTE(SUBSTITUTE(D36,"【","*ISTEXT（""【"),"】","】""）")))</f>
        <v>14.2785</v>
      </c>
      <c r="F36" s="41">
        <v>2</v>
      </c>
      <c r="G36" s="38">
        <f ca="1" t="shared" si="3"/>
        <v>28.557</v>
      </c>
      <c r="H36" s="79"/>
      <c r="I36" s="83"/>
    </row>
    <row r="37" s="25" customFormat="1" ht="23" customHeight="1" spans="1:9">
      <c r="A37" s="37"/>
      <c r="B37" s="37" t="s">
        <v>58</v>
      </c>
      <c r="C37" s="38" t="s">
        <v>65</v>
      </c>
      <c r="D37" s="39" t="s">
        <v>66</v>
      </c>
      <c r="E37" s="40">
        <f ca="1" t="shared" si="6"/>
        <v>0.583</v>
      </c>
      <c r="F37" s="41">
        <v>2</v>
      </c>
      <c r="G37" s="38">
        <f ca="1" t="shared" si="3"/>
        <v>1.166</v>
      </c>
      <c r="H37" s="79"/>
      <c r="I37" s="83"/>
    </row>
    <row r="38" s="25" customFormat="1" ht="23" customHeight="1" spans="1:9">
      <c r="A38" s="37"/>
      <c r="B38" s="47" t="s">
        <v>67</v>
      </c>
      <c r="C38" s="38" t="s">
        <v>68</v>
      </c>
      <c r="D38" s="39" t="s">
        <v>69</v>
      </c>
      <c r="E38" s="40">
        <f ca="1" t="shared" si="6"/>
        <v>5.956</v>
      </c>
      <c r="F38" s="41">
        <v>2</v>
      </c>
      <c r="G38" s="38">
        <f ca="1" t="shared" si="3"/>
        <v>11.912</v>
      </c>
      <c r="H38" s="79"/>
      <c r="I38" s="87"/>
    </row>
    <row r="39" s="25" customFormat="1" ht="30" customHeight="1" spans="1:9">
      <c r="A39" s="37" t="s">
        <v>70</v>
      </c>
      <c r="B39" s="37" t="s">
        <v>71</v>
      </c>
      <c r="C39" s="38" t="s">
        <v>72</v>
      </c>
      <c r="D39" s="39" t="s">
        <v>73</v>
      </c>
      <c r="E39" s="40">
        <f ca="1" t="shared" si="6"/>
        <v>24.16872</v>
      </c>
      <c r="F39" s="41">
        <v>2</v>
      </c>
      <c r="G39" s="38">
        <f ca="1" t="shared" si="3"/>
        <v>48.3374400000001</v>
      </c>
      <c r="H39" s="79"/>
      <c r="I39" s="83"/>
    </row>
    <row r="40" s="25" customFormat="1" ht="22.5" customHeight="1" spans="1:9">
      <c r="A40" s="37"/>
      <c r="B40" s="37" t="s">
        <v>71</v>
      </c>
      <c r="C40" s="38" t="s">
        <v>74</v>
      </c>
      <c r="D40" s="39" t="s">
        <v>75</v>
      </c>
      <c r="E40" s="40">
        <f ca="1" t="shared" si="6"/>
        <v>22.0038</v>
      </c>
      <c r="F40" s="41">
        <v>2</v>
      </c>
      <c r="G40" s="38">
        <f ca="1" t="shared" si="3"/>
        <v>44.0076</v>
      </c>
      <c r="H40" s="79"/>
      <c r="I40" s="87"/>
    </row>
    <row r="41" s="25" customFormat="1" ht="39" customHeight="1" spans="1:9">
      <c r="A41" s="37"/>
      <c r="B41" s="37" t="s">
        <v>71</v>
      </c>
      <c r="C41" s="38" t="s">
        <v>76</v>
      </c>
      <c r="D41" s="39" t="s">
        <v>77</v>
      </c>
      <c r="E41" s="40">
        <f ca="1" t="shared" si="6"/>
        <v>39.4705</v>
      </c>
      <c r="F41" s="41">
        <v>2</v>
      </c>
      <c r="G41" s="38">
        <f ca="1" t="shared" si="3"/>
        <v>78.941</v>
      </c>
      <c r="H41" s="79">
        <v>32</v>
      </c>
      <c r="I41" s="87"/>
    </row>
    <row r="42" s="25" customFormat="1" ht="39" customHeight="1" spans="1:9">
      <c r="A42" s="37"/>
      <c r="B42" s="37" t="s">
        <v>71</v>
      </c>
      <c r="C42" s="38" t="s">
        <v>65</v>
      </c>
      <c r="D42" s="39" t="s">
        <v>78</v>
      </c>
      <c r="E42" s="40">
        <f ca="1" t="shared" si="6"/>
        <v>1.657</v>
      </c>
      <c r="F42" s="41">
        <v>2</v>
      </c>
      <c r="G42" s="38">
        <f ca="1" t="shared" si="3"/>
        <v>3.314</v>
      </c>
      <c r="H42" s="79"/>
      <c r="I42" s="83"/>
    </row>
    <row r="43" s="25" customFormat="1" ht="57" customHeight="1" spans="1:9">
      <c r="A43" s="37"/>
      <c r="B43" s="37" t="s">
        <v>79</v>
      </c>
      <c r="C43" s="38"/>
      <c r="D43" s="39" t="s">
        <v>80</v>
      </c>
      <c r="E43" s="40">
        <f ca="1" t="shared" si="6"/>
        <v>268.24608</v>
      </c>
      <c r="F43" s="41">
        <v>2</v>
      </c>
      <c r="G43" s="38">
        <f ca="1" t="shared" si="3"/>
        <v>536.49216</v>
      </c>
      <c r="H43" s="79" t="s">
        <v>81</v>
      </c>
      <c r="I43" s="87"/>
    </row>
    <row r="44" s="25" customFormat="1" ht="22.5" customHeight="1" spans="1:9">
      <c r="A44" s="37"/>
      <c r="B44" s="37" t="s">
        <v>82</v>
      </c>
      <c r="C44" s="38" t="s">
        <v>83</v>
      </c>
      <c r="D44" s="39" t="s">
        <v>84</v>
      </c>
      <c r="E44" s="40">
        <f ca="1" t="shared" si="6"/>
        <v>27.32695</v>
      </c>
      <c r="F44" s="41">
        <v>2</v>
      </c>
      <c r="G44" s="38">
        <f ca="1" t="shared" si="3"/>
        <v>54.6539</v>
      </c>
      <c r="H44" s="79"/>
      <c r="I44" s="87"/>
    </row>
    <row r="45" s="25" customFormat="1" ht="22.5" customHeight="1" spans="1:9">
      <c r="A45" s="37"/>
      <c r="B45" s="37" t="s">
        <v>85</v>
      </c>
      <c r="C45" s="38" t="s">
        <v>86</v>
      </c>
      <c r="D45" s="39" t="s">
        <v>87</v>
      </c>
      <c r="E45" s="40">
        <f ca="1" t="shared" si="6"/>
        <v>6.46</v>
      </c>
      <c r="F45" s="41">
        <v>1</v>
      </c>
      <c r="G45" s="38">
        <f ca="1" t="shared" si="3"/>
        <v>6.46</v>
      </c>
      <c r="H45" s="79"/>
      <c r="I45" s="83"/>
    </row>
    <row r="46" s="25" customFormat="1" ht="22.5" customHeight="1" spans="1:9">
      <c r="A46" s="37"/>
      <c r="B46" s="37" t="s">
        <v>88</v>
      </c>
      <c r="C46" s="38"/>
      <c r="D46" s="39" t="s">
        <v>89</v>
      </c>
      <c r="E46" s="40">
        <f ca="1" t="shared" si="6"/>
        <v>4.88</v>
      </c>
      <c r="F46" s="41">
        <v>4</v>
      </c>
      <c r="G46" s="38">
        <f ca="1" t="shared" si="3"/>
        <v>19.52</v>
      </c>
      <c r="H46" s="79"/>
      <c r="I46" s="83"/>
    </row>
    <row r="47" s="25" customFormat="1" ht="22.5" customHeight="1" spans="1:9">
      <c r="A47" s="37"/>
      <c r="B47" s="37" t="s">
        <v>90</v>
      </c>
      <c r="C47" s="38"/>
      <c r="D47" s="39" t="s">
        <v>91</v>
      </c>
      <c r="E47" s="40">
        <f ca="1" t="shared" si="6"/>
        <v>15.489</v>
      </c>
      <c r="F47" s="41">
        <v>2</v>
      </c>
      <c r="G47" s="38">
        <f ca="1" t="shared" si="3"/>
        <v>30.978</v>
      </c>
      <c r="H47" s="79"/>
      <c r="I47" s="83"/>
    </row>
    <row r="48" s="25" customFormat="1" ht="32" customHeight="1" spans="1:9">
      <c r="A48" s="37" t="s">
        <v>92</v>
      </c>
      <c r="B48" s="37" t="s">
        <v>93</v>
      </c>
      <c r="C48" s="49" t="s">
        <v>94</v>
      </c>
      <c r="D48" s="39" t="s">
        <v>95</v>
      </c>
      <c r="E48" s="40">
        <f ca="1" t="shared" si="6"/>
        <v>3.7052</v>
      </c>
      <c r="F48" s="41">
        <v>10</v>
      </c>
      <c r="G48" s="38">
        <f ca="1" t="shared" si="3"/>
        <v>37.052</v>
      </c>
      <c r="H48" s="79"/>
      <c r="I48" s="88"/>
    </row>
    <row r="49" s="25" customFormat="1" ht="33" customHeight="1" spans="1:9">
      <c r="A49" s="37"/>
      <c r="B49" s="37" t="s">
        <v>96</v>
      </c>
      <c r="C49" s="49" t="s">
        <v>97</v>
      </c>
      <c r="D49" s="39" t="s">
        <v>98</v>
      </c>
      <c r="E49" s="40">
        <f ca="1" t="shared" si="6"/>
        <v>9.249812</v>
      </c>
      <c r="F49" s="41">
        <v>10</v>
      </c>
      <c r="G49" s="38">
        <f ca="1" t="shared" si="3"/>
        <v>92.49812</v>
      </c>
      <c r="H49" s="79"/>
      <c r="I49" s="88"/>
    </row>
    <row r="50" s="25" customFormat="1" ht="33" customHeight="1" spans="1:9">
      <c r="A50" s="37"/>
      <c r="B50" s="37" t="s">
        <v>96</v>
      </c>
      <c r="C50" s="49" t="s">
        <v>99</v>
      </c>
      <c r="D50" s="39" t="s">
        <v>100</v>
      </c>
      <c r="E50" s="40">
        <f ca="1" t="shared" si="6"/>
        <v>8.15144</v>
      </c>
      <c r="F50" s="41">
        <v>8</v>
      </c>
      <c r="G50" s="38">
        <f ca="1" t="shared" si="3"/>
        <v>65.21152</v>
      </c>
      <c r="H50" s="79"/>
      <c r="I50" s="88"/>
    </row>
    <row r="51" s="25" customFormat="1" ht="32" customHeight="1" spans="1:8">
      <c r="A51" s="37"/>
      <c r="B51" s="37" t="s">
        <v>96</v>
      </c>
      <c r="C51" s="49" t="s">
        <v>101</v>
      </c>
      <c r="D51" s="39" t="s">
        <v>102</v>
      </c>
      <c r="E51" s="40">
        <f ca="1" t="shared" si="6"/>
        <v>2.0724</v>
      </c>
      <c r="F51" s="41">
        <v>2</v>
      </c>
      <c r="G51" s="38">
        <f ca="1" t="shared" si="3"/>
        <v>4.1448</v>
      </c>
      <c r="H51" s="81"/>
    </row>
    <row r="52" s="25" customFormat="1" ht="35" customHeight="1" spans="2:8">
      <c r="B52" s="28"/>
      <c r="C52" s="28"/>
      <c r="H52" s="74"/>
    </row>
    <row r="53" s="25" customFormat="1" ht="35" customHeight="1" spans="2:8">
      <c r="B53" s="28"/>
      <c r="C53" s="28"/>
      <c r="H53" s="74"/>
    </row>
    <row r="54" s="25" customFormat="1" ht="35" customHeight="1" spans="2:8">
      <c r="B54" s="28"/>
      <c r="C54" s="28"/>
      <c r="H54" s="74"/>
    </row>
    <row r="55" s="25" customFormat="1" ht="35" customHeight="1" spans="2:8">
      <c r="B55" s="28"/>
      <c r="C55" s="28"/>
      <c r="H55" s="74"/>
    </row>
    <row r="56" s="25" customFormat="1" ht="35" customHeight="1" spans="2:8">
      <c r="B56" s="28"/>
      <c r="C56" s="28"/>
      <c r="H56" s="74"/>
    </row>
    <row r="57" s="25" customFormat="1" ht="35" customHeight="1" spans="2:8">
      <c r="B57" s="28"/>
      <c r="C57" s="28"/>
      <c r="H57" s="74"/>
    </row>
  </sheetData>
  <mergeCells count="25">
    <mergeCell ref="A1:H1"/>
    <mergeCell ref="A2:C2"/>
    <mergeCell ref="E2:H2"/>
    <mergeCell ref="A3:C3"/>
    <mergeCell ref="E3:H3"/>
    <mergeCell ref="A4:C4"/>
    <mergeCell ref="E4:H4"/>
    <mergeCell ref="A5:C5"/>
    <mergeCell ref="E5:H5"/>
    <mergeCell ref="A6:C6"/>
    <mergeCell ref="A7:A16"/>
    <mergeCell ref="A17:A27"/>
    <mergeCell ref="A28:A30"/>
    <mergeCell ref="A31:A33"/>
    <mergeCell ref="A34:A38"/>
    <mergeCell ref="A39:A47"/>
    <mergeCell ref="A48:A51"/>
    <mergeCell ref="B8:B9"/>
    <mergeCell ref="B10:B11"/>
    <mergeCell ref="B12:B13"/>
    <mergeCell ref="B14:B16"/>
    <mergeCell ref="B17:B19"/>
    <mergeCell ref="B20:B22"/>
    <mergeCell ref="B25:B27"/>
    <mergeCell ref="I10:I11"/>
  </mergeCells>
  <pageMargins left="0.590277777777778" right="0.354166666666667" top="0.432638888888889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zoomScale="77" zoomScaleNormal="77" topLeftCell="A28" workbookViewId="0">
      <selection activeCell="C38" sqref="C38"/>
    </sheetView>
  </sheetViews>
  <sheetFormatPr defaultColWidth="9" defaultRowHeight="14.4"/>
  <cols>
    <col min="1" max="1" width="7.00925925925926" style="25" customWidth="1"/>
    <col min="2" max="2" width="15.3796296296296" style="27" customWidth="1"/>
    <col min="3" max="3" width="23.6296296296296" style="28" customWidth="1"/>
    <col min="4" max="4" width="68.25" style="28" customWidth="1"/>
    <col min="5" max="5" width="9.87962962962963" style="25" customWidth="1"/>
    <col min="6" max="6" width="7.12962962962963" style="25" customWidth="1"/>
    <col min="7" max="7" width="10.1296296296296" style="25" customWidth="1"/>
    <col min="8" max="8" width="8.82407407407407" style="29" customWidth="1"/>
    <col min="9" max="9" width="23.6666666666667" style="25" customWidth="1"/>
    <col min="10" max="16" width="10.7037037037037" style="25" customWidth="1"/>
    <col min="17" max="16383" width="9" style="25"/>
  </cols>
  <sheetData>
    <row r="1" s="25" customFormat="1" ht="33" customHeight="1" spans="1:8">
      <c r="A1" s="67" t="s">
        <v>103</v>
      </c>
      <c r="B1" s="67"/>
      <c r="C1" s="67"/>
      <c r="D1" s="67"/>
      <c r="E1" s="67"/>
      <c r="F1" s="67"/>
      <c r="G1" s="67"/>
      <c r="H1" s="67"/>
    </row>
    <row r="2" s="52" customFormat="1" ht="24" customHeight="1" spans="1:9">
      <c r="A2" s="68" t="s">
        <v>1</v>
      </c>
      <c r="B2" s="68"/>
      <c r="C2" s="68"/>
      <c r="D2" s="68"/>
      <c r="E2" s="69">
        <f ca="1">SUM(G7:G55)-E3</f>
        <v>15610.47244</v>
      </c>
      <c r="F2" s="70"/>
      <c r="G2" s="70"/>
      <c r="H2" s="71"/>
      <c r="I2" s="60"/>
    </row>
    <row r="3" s="52" customFormat="1" ht="24" customHeight="1" spans="1:9">
      <c r="A3" s="31" t="s">
        <v>2</v>
      </c>
      <c r="B3" s="31"/>
      <c r="C3" s="31"/>
      <c r="D3" s="31"/>
      <c r="E3" s="32">
        <f ca="1">G11+G12+G13</f>
        <v>941.4936</v>
      </c>
      <c r="F3" s="33"/>
      <c r="G3" s="33"/>
      <c r="H3" s="34"/>
      <c r="I3" s="60"/>
    </row>
    <row r="4" s="52" customFormat="1" ht="24" customHeight="1" spans="1:9">
      <c r="A4" s="31" t="s">
        <v>3</v>
      </c>
      <c r="B4" s="31"/>
      <c r="C4" s="31"/>
      <c r="D4" s="31"/>
      <c r="E4" s="32">
        <f ca="1">SUM(G56:G59)</f>
        <v>501.16284</v>
      </c>
      <c r="F4" s="33"/>
      <c r="G4" s="33"/>
      <c r="H4" s="34"/>
      <c r="I4" s="60"/>
    </row>
    <row r="5" s="52" customFormat="1" ht="24" customHeight="1" spans="1:9">
      <c r="A5" s="31" t="s">
        <v>4</v>
      </c>
      <c r="B5" s="31"/>
      <c r="C5" s="31"/>
      <c r="D5" s="31"/>
      <c r="E5" s="32">
        <f ca="1">SUM(E2:G4)</f>
        <v>17053.12888</v>
      </c>
      <c r="F5" s="33"/>
      <c r="G5" s="33"/>
      <c r="H5" s="34"/>
      <c r="I5" s="60"/>
    </row>
    <row r="6" s="26" customFormat="1" ht="22.5" customHeight="1" spans="1:8">
      <c r="A6" s="35" t="s">
        <v>5</v>
      </c>
      <c r="B6" s="35"/>
      <c r="C6" s="35"/>
      <c r="D6" s="35" t="s">
        <v>6</v>
      </c>
      <c r="E6" s="35" t="s">
        <v>7</v>
      </c>
      <c r="F6" s="35" t="s">
        <v>8</v>
      </c>
      <c r="G6" s="35" t="s">
        <v>9</v>
      </c>
      <c r="H6" s="36" t="s">
        <v>10</v>
      </c>
    </row>
    <row r="7" s="25" customFormat="1" ht="39" customHeight="1" spans="1:8">
      <c r="A7" s="37" t="s">
        <v>11</v>
      </c>
      <c r="B7" s="37" t="s">
        <v>104</v>
      </c>
      <c r="C7" s="38" t="s">
        <v>13</v>
      </c>
      <c r="D7" s="39" t="s">
        <v>105</v>
      </c>
      <c r="E7" s="40">
        <f ca="1">(EVALUATE(SUBSTITUTE(SUBSTITUTE(D7,"【","*ISTEXT（""【"),"】","】""）")))</f>
        <v>5461.2904</v>
      </c>
      <c r="F7" s="41">
        <v>1</v>
      </c>
      <c r="G7" s="38">
        <f ca="1">F7*E7</f>
        <v>5461.2904</v>
      </c>
      <c r="H7" s="42"/>
    </row>
    <row r="8" s="25" customFormat="1" ht="52" customHeight="1" spans="1:8">
      <c r="A8" s="37"/>
      <c r="B8" s="37" t="s">
        <v>15</v>
      </c>
      <c r="C8" s="38" t="s">
        <v>106</v>
      </c>
      <c r="D8" s="39" t="s">
        <v>107</v>
      </c>
      <c r="E8" s="40">
        <f ca="1">-(EVALUATE(SUBSTITUTE(SUBSTITUTE(D8,"【","*ISTEXT（""【"),"】","】""）")))</f>
        <v>-139.904</v>
      </c>
      <c r="F8" s="41">
        <v>17</v>
      </c>
      <c r="G8" s="38">
        <f ca="1">F8*E8</f>
        <v>-2378.368</v>
      </c>
      <c r="H8" s="42"/>
    </row>
    <row r="9" s="25" customFormat="1" ht="61" customHeight="1" spans="1:8">
      <c r="A9" s="37"/>
      <c r="B9" s="37"/>
      <c r="C9" s="38" t="s">
        <v>45</v>
      </c>
      <c r="D9" s="43" t="s">
        <v>108</v>
      </c>
      <c r="E9" s="40">
        <f ca="1">-(EVALUATE(SUBSTITUTE(SUBSTITUTE(D9,"【","*ISTEXT（""【"),"】","】""）")))</f>
        <v>-144.714</v>
      </c>
      <c r="F9" s="41">
        <v>1</v>
      </c>
      <c r="G9" s="38">
        <f ca="1" t="shared" ref="G9:G20" si="0">F9*E9</f>
        <v>-144.714</v>
      </c>
      <c r="H9" s="42"/>
    </row>
    <row r="10" s="25" customFormat="1" ht="22.5" customHeight="1" spans="1:8">
      <c r="A10" s="37"/>
      <c r="B10" s="37" t="s">
        <v>47</v>
      </c>
      <c r="C10" s="38"/>
      <c r="D10" s="43" t="s">
        <v>109</v>
      </c>
      <c r="E10" s="40">
        <f ca="1" t="shared" ref="E9:E21" si="1">(EVALUATE(SUBSTITUTE(SUBSTITUTE(D10,"【","*ISTEXT（""【"),"】","】""）")))</f>
        <v>1.5104</v>
      </c>
      <c r="F10" s="41">
        <v>36</v>
      </c>
      <c r="G10" s="38">
        <f ca="1" t="shared" si="0"/>
        <v>54.3744</v>
      </c>
      <c r="H10" s="42"/>
    </row>
    <row r="11" s="25" customFormat="1" ht="25" customHeight="1" spans="1:8">
      <c r="A11" s="37"/>
      <c r="B11" s="37" t="s">
        <v>20</v>
      </c>
      <c r="C11" s="38" t="s">
        <v>29</v>
      </c>
      <c r="D11" s="39" t="s">
        <v>110</v>
      </c>
      <c r="E11" s="40">
        <f ca="1" t="shared" si="1"/>
        <v>10.3076</v>
      </c>
      <c r="F11" s="41">
        <v>36</v>
      </c>
      <c r="G11" s="38">
        <f ca="1" t="shared" si="0"/>
        <v>371.0736</v>
      </c>
      <c r="H11" s="42">
        <v>63</v>
      </c>
    </row>
    <row r="12" s="25" customFormat="1" ht="22.5" customHeight="1" spans="1:8">
      <c r="A12" s="37"/>
      <c r="B12" s="37"/>
      <c r="C12" s="38" t="s">
        <v>111</v>
      </c>
      <c r="D12" s="39" t="s">
        <v>112</v>
      </c>
      <c r="E12" s="40">
        <f ca="1" t="shared" si="1"/>
        <v>7.214</v>
      </c>
      <c r="F12" s="41">
        <v>36</v>
      </c>
      <c r="G12" s="38">
        <f ca="1" t="shared" si="0"/>
        <v>259.704</v>
      </c>
      <c r="H12" s="42"/>
    </row>
    <row r="13" s="25" customFormat="1" ht="22.5" customHeight="1" spans="1:8">
      <c r="A13" s="37"/>
      <c r="B13" s="37"/>
      <c r="C13" s="38" t="s">
        <v>113</v>
      </c>
      <c r="D13" s="39" t="s">
        <v>114</v>
      </c>
      <c r="E13" s="40">
        <f ca="1" t="shared" si="1"/>
        <v>8.631</v>
      </c>
      <c r="F13" s="41">
        <v>36</v>
      </c>
      <c r="G13" s="38">
        <f ca="1" t="shared" si="0"/>
        <v>310.716</v>
      </c>
      <c r="H13" s="42"/>
    </row>
    <row r="14" s="25" customFormat="1" ht="22.5" customHeight="1" spans="1:8">
      <c r="A14" s="37"/>
      <c r="B14" s="44" t="s">
        <v>25</v>
      </c>
      <c r="C14" s="38" t="s">
        <v>115</v>
      </c>
      <c r="D14" s="39" t="s">
        <v>116</v>
      </c>
      <c r="E14" s="40">
        <f ca="1" t="shared" si="1"/>
        <v>1.24</v>
      </c>
      <c r="F14" s="41">
        <v>36</v>
      </c>
      <c r="G14" s="38">
        <f ca="1" t="shared" si="0"/>
        <v>44.64</v>
      </c>
      <c r="H14" s="72"/>
    </row>
    <row r="15" s="25" customFormat="1" ht="22.5" customHeight="1" spans="1:8">
      <c r="A15" s="37"/>
      <c r="B15" s="45"/>
      <c r="C15" s="38" t="s">
        <v>117</v>
      </c>
      <c r="D15" s="39" t="s">
        <v>118</v>
      </c>
      <c r="E15" s="40">
        <f ca="1" t="shared" si="1"/>
        <v>3.0772</v>
      </c>
      <c r="F15" s="41">
        <v>36</v>
      </c>
      <c r="G15" s="38">
        <f ca="1" t="shared" si="0"/>
        <v>110.7792</v>
      </c>
      <c r="H15" s="73">
        <v>65</v>
      </c>
    </row>
    <row r="16" s="25" customFormat="1" ht="158" customHeight="1" spans="1:8">
      <c r="A16" s="37"/>
      <c r="B16" s="45"/>
      <c r="C16" s="38" t="s">
        <v>119</v>
      </c>
      <c r="D16" s="39" t="s">
        <v>120</v>
      </c>
      <c r="E16" s="40">
        <f ca="1" t="shared" si="1"/>
        <v>136.8708</v>
      </c>
      <c r="F16" s="41">
        <v>1</v>
      </c>
      <c r="G16" s="38">
        <f ca="1" t="shared" si="0"/>
        <v>136.8708</v>
      </c>
      <c r="H16" s="42"/>
    </row>
    <row r="17" s="25" customFormat="1" ht="165" customHeight="1" spans="1:8">
      <c r="A17" s="37"/>
      <c r="B17" s="45"/>
      <c r="C17" s="38" t="s">
        <v>121</v>
      </c>
      <c r="D17" s="39" t="s">
        <v>122</v>
      </c>
      <c r="E17" s="40">
        <f ca="1" t="shared" si="1"/>
        <v>137.3784</v>
      </c>
      <c r="F17" s="41">
        <v>1</v>
      </c>
      <c r="G17" s="38">
        <f ca="1" t="shared" si="0"/>
        <v>137.3784</v>
      </c>
      <c r="H17" s="42"/>
    </row>
    <row r="18" s="25" customFormat="1" ht="96" customHeight="1" spans="1:8">
      <c r="A18" s="37"/>
      <c r="B18" s="46"/>
      <c r="C18" s="38" t="s">
        <v>123</v>
      </c>
      <c r="D18" s="39" t="s">
        <v>124</v>
      </c>
      <c r="E18" s="40">
        <f ca="1" t="shared" si="1"/>
        <v>66.9712</v>
      </c>
      <c r="F18" s="41">
        <v>32</v>
      </c>
      <c r="G18" s="38">
        <f ca="1" t="shared" si="0"/>
        <v>2143.0784</v>
      </c>
      <c r="H18" s="42"/>
    </row>
    <row r="19" s="25" customFormat="1" ht="42" customHeight="1" spans="1:8">
      <c r="A19" s="37"/>
      <c r="B19" s="37" t="s">
        <v>28</v>
      </c>
      <c r="C19" s="38" t="s">
        <v>29</v>
      </c>
      <c r="D19" s="43" t="s">
        <v>125</v>
      </c>
      <c r="E19" s="40">
        <f ca="1" t="shared" si="1"/>
        <v>6.944</v>
      </c>
      <c r="F19" s="41">
        <v>36</v>
      </c>
      <c r="G19" s="38">
        <f ca="1" t="shared" si="0"/>
        <v>249.984</v>
      </c>
      <c r="H19" s="42"/>
    </row>
    <row r="20" s="25" customFormat="1" ht="52" customHeight="1" spans="1:8">
      <c r="A20" s="37"/>
      <c r="B20" s="37"/>
      <c r="C20" s="38" t="s">
        <v>126</v>
      </c>
      <c r="D20" s="43" t="s">
        <v>127</v>
      </c>
      <c r="E20" s="40">
        <f ca="1" t="shared" si="1"/>
        <v>15.332</v>
      </c>
      <c r="F20" s="41">
        <v>36</v>
      </c>
      <c r="G20" s="38">
        <f ca="1" t="shared" si="0"/>
        <v>551.952</v>
      </c>
      <c r="H20" s="42"/>
    </row>
    <row r="21" s="25" customFormat="1" ht="54" customHeight="1" spans="1:9">
      <c r="A21" s="37" t="s">
        <v>35</v>
      </c>
      <c r="B21" s="37" t="s">
        <v>104</v>
      </c>
      <c r="C21" s="38" t="s">
        <v>13</v>
      </c>
      <c r="D21" s="43" t="s">
        <v>128</v>
      </c>
      <c r="E21" s="40">
        <f ca="1" t="shared" si="1"/>
        <v>4209.7888</v>
      </c>
      <c r="F21" s="41">
        <v>1</v>
      </c>
      <c r="G21" s="38">
        <f ca="1" t="shared" ref="G21:G59" si="2">E21*F21</f>
        <v>4209.7888</v>
      </c>
      <c r="H21" s="42"/>
      <c r="I21" s="25" t="s">
        <v>129</v>
      </c>
    </row>
    <row r="22" s="25" customFormat="1" ht="60" customHeight="1" spans="1:9">
      <c r="A22" s="37"/>
      <c r="B22" s="37" t="s">
        <v>15</v>
      </c>
      <c r="C22" s="38" t="s">
        <v>130</v>
      </c>
      <c r="D22" s="43" t="s">
        <v>131</v>
      </c>
      <c r="E22" s="40">
        <f ca="1" t="shared" ref="E22:E25" si="3">-(EVALUATE(SUBSTITUTE(SUBSTITUTE(D22,"【","*ISTEXT（""【"),"】","】""）")))</f>
        <v>-71.14</v>
      </c>
      <c r="F22" s="41">
        <v>15</v>
      </c>
      <c r="G22" s="38">
        <f ca="1" t="shared" si="2"/>
        <v>-1067.1</v>
      </c>
      <c r="H22" s="42"/>
      <c r="I22" s="25">
        <f>(2.9+3.1+3.4+1.87+2.7+2.4+2.7+1.87+3.4+3.1+2.9+6.9+0.7+0.94+0.16)</f>
        <v>39.04</v>
      </c>
    </row>
    <row r="23" s="25" customFormat="1" ht="39" customHeight="1" spans="1:8">
      <c r="A23" s="37"/>
      <c r="B23" s="37"/>
      <c r="C23" s="38" t="s">
        <v>132</v>
      </c>
      <c r="D23" s="43" t="s">
        <v>133</v>
      </c>
      <c r="E23" s="40">
        <f ca="1" t="shared" si="3"/>
        <v>-69.64</v>
      </c>
      <c r="F23" s="41">
        <v>1</v>
      </c>
      <c r="G23" s="38">
        <f ca="1" t="shared" si="2"/>
        <v>-69.64</v>
      </c>
      <c r="H23" s="42"/>
    </row>
    <row r="24" s="25" customFormat="1" ht="43" customHeight="1" spans="1:8">
      <c r="A24" s="37"/>
      <c r="B24" s="37"/>
      <c r="C24" s="38" t="s">
        <v>43</v>
      </c>
      <c r="D24" s="43" t="s">
        <v>134</v>
      </c>
      <c r="E24" s="40">
        <f ca="1" t="shared" si="3"/>
        <v>-165.228</v>
      </c>
      <c r="F24" s="41">
        <v>1</v>
      </c>
      <c r="G24" s="38">
        <f ca="1" t="shared" si="2"/>
        <v>-165.228</v>
      </c>
      <c r="H24" s="42"/>
    </row>
    <row r="25" s="25" customFormat="1" ht="51" customHeight="1" spans="1:8">
      <c r="A25" s="37"/>
      <c r="B25" s="37"/>
      <c r="C25" s="38" t="s">
        <v>45</v>
      </c>
      <c r="D25" s="43" t="s">
        <v>135</v>
      </c>
      <c r="E25" s="40">
        <f ca="1" t="shared" si="3"/>
        <v>-171.252</v>
      </c>
      <c r="F25" s="41">
        <v>1</v>
      </c>
      <c r="G25" s="38">
        <f ca="1" t="shared" si="2"/>
        <v>-171.252</v>
      </c>
      <c r="H25" s="42"/>
    </row>
    <row r="26" s="25" customFormat="1" ht="73" customHeight="1" spans="1:8">
      <c r="A26" s="37"/>
      <c r="B26" s="44" t="s">
        <v>25</v>
      </c>
      <c r="C26" s="38" t="s">
        <v>106</v>
      </c>
      <c r="D26" s="43" t="s">
        <v>136</v>
      </c>
      <c r="E26" s="40">
        <f ca="1" t="shared" ref="E26:E30" si="4">(EVALUATE(SUBSTITUTE(SUBSTITUTE(D26,"【","*ISTEXT（""【"),"】","】""）")))</f>
        <v>155.3232</v>
      </c>
      <c r="F26" s="41">
        <v>17</v>
      </c>
      <c r="G26" s="38">
        <f ca="1" t="shared" si="2"/>
        <v>2640.4944</v>
      </c>
      <c r="H26" s="42"/>
    </row>
    <row r="27" s="25" customFormat="1" ht="99" customHeight="1" spans="1:8">
      <c r="A27" s="37"/>
      <c r="B27" s="46"/>
      <c r="C27" s="38" t="s">
        <v>45</v>
      </c>
      <c r="D27" s="43" t="s">
        <v>137</v>
      </c>
      <c r="E27" s="40">
        <f ca="1" t="shared" si="4"/>
        <v>150.4202</v>
      </c>
      <c r="F27" s="41">
        <v>1</v>
      </c>
      <c r="G27" s="38">
        <f ca="1" t="shared" si="2"/>
        <v>150.4202</v>
      </c>
      <c r="H27" s="42"/>
    </row>
    <row r="28" s="25" customFormat="1" ht="72" customHeight="1" spans="1:8">
      <c r="A28" s="37"/>
      <c r="B28" s="37" t="s">
        <v>28</v>
      </c>
      <c r="C28" s="38" t="s">
        <v>130</v>
      </c>
      <c r="D28" s="43" t="s">
        <v>138</v>
      </c>
      <c r="E28" s="40">
        <f ca="1" t="shared" si="4"/>
        <v>11.939</v>
      </c>
      <c r="F28" s="41">
        <v>30</v>
      </c>
      <c r="G28" s="38">
        <f ca="1" t="shared" si="2"/>
        <v>358.17</v>
      </c>
      <c r="H28" s="42"/>
    </row>
    <row r="29" s="25" customFormat="1" ht="55.5" customHeight="1" spans="1:8">
      <c r="A29" s="37"/>
      <c r="B29" s="37"/>
      <c r="C29" s="38" t="s">
        <v>139</v>
      </c>
      <c r="D29" s="43" t="s">
        <v>140</v>
      </c>
      <c r="E29" s="40">
        <f ca="1" t="shared" si="4"/>
        <v>9.144</v>
      </c>
      <c r="F29" s="41">
        <v>6</v>
      </c>
      <c r="G29" s="38">
        <f ca="1" t="shared" si="2"/>
        <v>54.864</v>
      </c>
      <c r="H29" s="42"/>
    </row>
    <row r="30" s="25" customFormat="1" ht="36" customHeight="1" spans="1:8">
      <c r="A30" s="37" t="s">
        <v>53</v>
      </c>
      <c r="B30" s="37" t="s">
        <v>104</v>
      </c>
      <c r="C30" s="38" t="s">
        <v>13</v>
      </c>
      <c r="D30" s="43" t="s">
        <v>141</v>
      </c>
      <c r="E30" s="40">
        <f ca="1" t="shared" si="4"/>
        <v>768.6888</v>
      </c>
      <c r="F30" s="41">
        <v>1</v>
      </c>
      <c r="G30" s="38">
        <f ca="1" t="shared" si="2"/>
        <v>768.6888</v>
      </c>
      <c r="H30" s="42"/>
    </row>
    <row r="31" s="25" customFormat="1" ht="22.5" customHeight="1" spans="1:8">
      <c r="A31" s="37"/>
      <c r="B31" s="37" t="s">
        <v>15</v>
      </c>
      <c r="C31" s="38"/>
      <c r="D31" s="43" t="s">
        <v>142</v>
      </c>
      <c r="E31" s="40">
        <f ca="1">-(EVALUATE(SUBSTITUTE(SUBSTITUTE(D31,"【","*ISTEXT（""【"),"】","】""）")))</f>
        <v>-1.82</v>
      </c>
      <c r="F31" s="41">
        <v>18</v>
      </c>
      <c r="G31" s="38">
        <f ca="1" t="shared" si="2"/>
        <v>-32.76</v>
      </c>
      <c r="H31" s="42"/>
    </row>
    <row r="32" s="25" customFormat="1" ht="22.5" customHeight="1" spans="1:8">
      <c r="A32" s="37"/>
      <c r="B32" s="44" t="s">
        <v>28</v>
      </c>
      <c r="C32" s="38"/>
      <c r="D32" s="43" t="s">
        <v>143</v>
      </c>
      <c r="E32" s="40">
        <f ca="1" t="shared" ref="E32:E36" si="5">(EVALUATE(SUBSTITUTE(SUBSTITUTE(D32,"【","*ISTEXT（""【"),"】","】""）")))</f>
        <v>1.422</v>
      </c>
      <c r="F32" s="41">
        <v>18</v>
      </c>
      <c r="G32" s="38">
        <f ca="1" t="shared" si="2"/>
        <v>25.596</v>
      </c>
      <c r="H32" s="42"/>
    </row>
    <row r="33" s="25" customFormat="1" ht="39" customHeight="1" spans="1:8">
      <c r="A33" s="37" t="s">
        <v>57</v>
      </c>
      <c r="B33" s="37" t="s">
        <v>104</v>
      </c>
      <c r="C33" s="38" t="s">
        <v>13</v>
      </c>
      <c r="D33" s="43" t="s">
        <v>141</v>
      </c>
      <c r="E33" s="40">
        <f ca="1" t="shared" si="5"/>
        <v>768.6888</v>
      </c>
      <c r="F33" s="41">
        <v>1</v>
      </c>
      <c r="G33" s="38">
        <f ca="1" t="shared" si="2"/>
        <v>768.6888</v>
      </c>
      <c r="H33" s="42"/>
    </row>
    <row r="34" s="25" customFormat="1" ht="22.5" customHeight="1" spans="1:8">
      <c r="A34" s="37"/>
      <c r="B34" s="37" t="s">
        <v>15</v>
      </c>
      <c r="C34" s="38"/>
      <c r="D34" s="43" t="s">
        <v>142</v>
      </c>
      <c r="E34" s="40">
        <f ca="1">-(EVALUATE(SUBSTITUTE(SUBSTITUTE(D34,"【","*ISTEXT（""【"),"】","】""）")))</f>
        <v>-1.82</v>
      </c>
      <c r="F34" s="41">
        <v>18</v>
      </c>
      <c r="G34" s="38">
        <f ca="1" t="shared" si="2"/>
        <v>-32.76</v>
      </c>
      <c r="H34" s="42"/>
    </row>
    <row r="35" s="25" customFormat="1" ht="22.5" customHeight="1" spans="1:8">
      <c r="A35" s="37"/>
      <c r="B35" s="44" t="s">
        <v>28</v>
      </c>
      <c r="C35" s="38"/>
      <c r="D35" s="43" t="s">
        <v>143</v>
      </c>
      <c r="E35" s="40">
        <f ca="1" t="shared" si="5"/>
        <v>1.422</v>
      </c>
      <c r="F35" s="41">
        <v>18</v>
      </c>
      <c r="G35" s="38">
        <f ca="1" t="shared" si="2"/>
        <v>25.596</v>
      </c>
      <c r="H35" s="42"/>
    </row>
    <row r="36" s="25" customFormat="1" ht="22.5" customHeight="1" spans="1:8">
      <c r="A36" s="44" t="s">
        <v>45</v>
      </c>
      <c r="B36" s="37" t="s">
        <v>144</v>
      </c>
      <c r="C36" s="38" t="s">
        <v>63</v>
      </c>
      <c r="D36" s="43" t="s">
        <v>145</v>
      </c>
      <c r="E36" s="40">
        <f ca="1" t="shared" si="5"/>
        <v>4.452</v>
      </c>
      <c r="F36" s="41">
        <v>2</v>
      </c>
      <c r="G36" s="38">
        <f ca="1" t="shared" si="2"/>
        <v>8.904</v>
      </c>
      <c r="H36" s="42"/>
    </row>
    <row r="37" s="25" customFormat="1" ht="22.5" customHeight="1" spans="1:8">
      <c r="A37" s="45"/>
      <c r="B37" s="37" t="s">
        <v>144</v>
      </c>
      <c r="C37" s="38" t="s">
        <v>146</v>
      </c>
      <c r="D37" s="43" t="s">
        <v>147</v>
      </c>
      <c r="E37" s="40">
        <f ca="1">-(EVALUATE(SUBSTITUTE(SUBSTITUTE(D37,"【","*ISTEXT（""【"),"】","】""）")))</f>
        <v>-2.2</v>
      </c>
      <c r="F37" s="41">
        <v>2</v>
      </c>
      <c r="G37" s="38">
        <f ca="1" t="shared" si="2"/>
        <v>-4.4</v>
      </c>
      <c r="H37" s="42"/>
    </row>
    <row r="38" s="25" customFormat="1" ht="22.5" customHeight="1" spans="1:8">
      <c r="A38" s="45"/>
      <c r="B38" s="37" t="s">
        <v>148</v>
      </c>
      <c r="C38" s="38"/>
      <c r="D38" s="43" t="s">
        <v>149</v>
      </c>
      <c r="E38" s="40">
        <f ca="1">(EVALUATE(SUBSTITUTE(SUBSTITUTE(D38,"【","*ISTEXT（""【"),"】","】""）")))</f>
        <v>6.966</v>
      </c>
      <c r="F38" s="41">
        <v>1</v>
      </c>
      <c r="G38" s="38">
        <f ca="1" t="shared" si="2"/>
        <v>6.966</v>
      </c>
      <c r="H38" s="42"/>
    </row>
    <row r="39" s="25" customFormat="1" ht="22.5" customHeight="1" spans="1:8">
      <c r="A39" s="45"/>
      <c r="B39" s="47" t="s">
        <v>67</v>
      </c>
      <c r="C39" s="38"/>
      <c r="D39" s="43" t="s">
        <v>150</v>
      </c>
      <c r="E39" s="40">
        <f ca="1">(EVALUATE(SUBSTITUTE(SUBSTITUTE(D39,"【","*ISTEXT（""【"),"】","】""）")))</f>
        <v>6.324</v>
      </c>
      <c r="F39" s="41">
        <v>1</v>
      </c>
      <c r="G39" s="38">
        <f ca="1" t="shared" si="2"/>
        <v>6.324</v>
      </c>
      <c r="H39" s="42"/>
    </row>
    <row r="40" s="25" customFormat="1" ht="22.5" customHeight="1" spans="1:8">
      <c r="A40" s="46"/>
      <c r="B40" s="48" t="s">
        <v>151</v>
      </c>
      <c r="C40" s="38" t="s">
        <v>152</v>
      </c>
      <c r="D40" s="43" t="s">
        <v>153</v>
      </c>
      <c r="E40" s="40">
        <f ca="1">(EVALUATE(SUBSTITUTE(SUBSTITUTE(D40,"【","*ISTEXT（""【"),"】","】""）")))</f>
        <v>10.47</v>
      </c>
      <c r="F40" s="41">
        <v>2</v>
      </c>
      <c r="G40" s="38">
        <f ca="1" t="shared" si="2"/>
        <v>20.94</v>
      </c>
      <c r="H40" s="42"/>
    </row>
    <row r="41" s="25" customFormat="1" ht="39" customHeight="1" spans="1:8">
      <c r="A41" s="37" t="s">
        <v>70</v>
      </c>
      <c r="B41" s="44" t="s">
        <v>71</v>
      </c>
      <c r="C41" s="38" t="s">
        <v>154</v>
      </c>
      <c r="D41" s="43" t="s">
        <v>155</v>
      </c>
      <c r="E41" s="40">
        <f ca="1" t="shared" ref="E41:E59" si="6">(EVALUATE(SUBSTITUTE(SUBSTITUTE(D41,"【","*ISTEXT（""【"),"】","】""）")))</f>
        <v>99.7293</v>
      </c>
      <c r="F41" s="41">
        <v>2</v>
      </c>
      <c r="G41" s="38">
        <f ca="1" t="shared" si="2"/>
        <v>199.4586</v>
      </c>
      <c r="H41" s="42">
        <v>32</v>
      </c>
    </row>
    <row r="42" s="25" customFormat="1" ht="55.5" customHeight="1" spans="1:8">
      <c r="A42" s="37"/>
      <c r="B42" s="45"/>
      <c r="C42" s="38" t="s">
        <v>156</v>
      </c>
      <c r="D42" s="43" t="s">
        <v>157</v>
      </c>
      <c r="E42" s="40">
        <f ca="1" t="shared" si="6"/>
        <v>246.3866</v>
      </c>
      <c r="F42" s="41">
        <v>2</v>
      </c>
      <c r="G42" s="38">
        <f ca="1" t="shared" si="2"/>
        <v>492.7732</v>
      </c>
      <c r="H42" s="42">
        <v>32</v>
      </c>
    </row>
    <row r="43" s="25" customFormat="1" ht="39" customHeight="1" spans="1:8">
      <c r="A43" s="37"/>
      <c r="B43" s="46"/>
      <c r="C43" s="38" t="s">
        <v>158</v>
      </c>
      <c r="D43" s="43" t="s">
        <v>159</v>
      </c>
      <c r="E43" s="40">
        <f ca="1" t="shared" si="6"/>
        <v>-56.683</v>
      </c>
      <c r="F43" s="41">
        <v>2</v>
      </c>
      <c r="G43" s="38">
        <f ca="1" t="shared" si="2"/>
        <v>-113.366</v>
      </c>
      <c r="H43" s="42"/>
    </row>
    <row r="44" s="25" customFormat="1" ht="39" customHeight="1" spans="1:8">
      <c r="A44" s="37"/>
      <c r="B44" s="45" t="s">
        <v>160</v>
      </c>
      <c r="C44" s="38" t="s">
        <v>161</v>
      </c>
      <c r="D44" s="43" t="s">
        <v>162</v>
      </c>
      <c r="E44" s="40">
        <f ca="1" t="shared" si="6"/>
        <v>31.724</v>
      </c>
      <c r="F44" s="41">
        <v>1</v>
      </c>
      <c r="G44" s="38">
        <f ca="1" t="shared" si="2"/>
        <v>31.724</v>
      </c>
      <c r="H44" s="42"/>
    </row>
    <row r="45" s="25" customFormat="1" ht="39" customHeight="1" spans="1:8">
      <c r="A45" s="37"/>
      <c r="B45" s="45"/>
      <c r="C45" s="38" t="s">
        <v>163</v>
      </c>
      <c r="D45" s="43" t="s">
        <v>164</v>
      </c>
      <c r="E45" s="40">
        <f ca="1" t="shared" si="6"/>
        <v>79.0915</v>
      </c>
      <c r="F45" s="41">
        <v>1</v>
      </c>
      <c r="G45" s="38">
        <f ca="1" t="shared" si="2"/>
        <v>79.0915</v>
      </c>
      <c r="H45" s="42"/>
    </row>
    <row r="46" s="25" customFormat="1" ht="34" customHeight="1" spans="1:8">
      <c r="A46" s="37"/>
      <c r="B46" s="45"/>
      <c r="C46" s="38" t="s">
        <v>165</v>
      </c>
      <c r="D46" s="43" t="s">
        <v>166</v>
      </c>
      <c r="E46" s="40">
        <f ca="1" t="shared" si="6"/>
        <v>118.115</v>
      </c>
      <c r="F46" s="41">
        <v>1</v>
      </c>
      <c r="G46" s="38">
        <f ca="1" t="shared" si="2"/>
        <v>118.115</v>
      </c>
      <c r="H46" s="42"/>
    </row>
    <row r="47" s="25" customFormat="1" ht="39" customHeight="1" spans="1:8">
      <c r="A47" s="37"/>
      <c r="B47" s="46"/>
      <c r="C47" s="38" t="s">
        <v>158</v>
      </c>
      <c r="D47" s="43" t="s">
        <v>167</v>
      </c>
      <c r="E47" s="40">
        <f ca="1" t="shared" si="6"/>
        <v>41.357</v>
      </c>
      <c r="F47" s="41">
        <v>1</v>
      </c>
      <c r="G47" s="38">
        <f ca="1" t="shared" si="2"/>
        <v>41.357</v>
      </c>
      <c r="H47" s="42"/>
    </row>
    <row r="48" s="25" customFormat="1" ht="39" customHeight="1" spans="1:8">
      <c r="A48" s="37"/>
      <c r="B48" s="44" t="s">
        <v>168</v>
      </c>
      <c r="C48" s="38" t="s">
        <v>169</v>
      </c>
      <c r="D48" s="43" t="s">
        <v>170</v>
      </c>
      <c r="E48" s="40">
        <f ca="1" t="shared" si="6"/>
        <v>143.29952</v>
      </c>
      <c r="F48" s="41">
        <v>2</v>
      </c>
      <c r="G48" s="38">
        <f ca="1" t="shared" si="2"/>
        <v>286.59904</v>
      </c>
      <c r="H48" s="42">
        <v>16</v>
      </c>
    </row>
    <row r="49" s="25" customFormat="1" ht="22.5" customHeight="1" spans="1:8">
      <c r="A49" s="37"/>
      <c r="B49" s="45"/>
      <c r="C49" s="38" t="s">
        <v>171</v>
      </c>
      <c r="D49" s="43" t="s">
        <v>172</v>
      </c>
      <c r="E49" s="40">
        <f ca="1" t="shared" si="6"/>
        <v>4.664</v>
      </c>
      <c r="F49" s="41">
        <v>2</v>
      </c>
      <c r="G49" s="38">
        <f ca="1" t="shared" si="2"/>
        <v>9.328</v>
      </c>
      <c r="H49" s="42"/>
    </row>
    <row r="50" s="25" customFormat="1" ht="72" customHeight="1" spans="1:8">
      <c r="A50" s="37"/>
      <c r="B50" s="45"/>
      <c r="C50" s="38" t="s">
        <v>173</v>
      </c>
      <c r="D50" s="43" t="s">
        <v>174</v>
      </c>
      <c r="E50" s="40">
        <f ca="1" t="shared" si="6"/>
        <v>175.2975</v>
      </c>
      <c r="F50" s="41">
        <v>1</v>
      </c>
      <c r="G50" s="38">
        <f ca="1" t="shared" si="2"/>
        <v>175.2975</v>
      </c>
      <c r="H50" s="42">
        <v>20</v>
      </c>
    </row>
    <row r="51" s="25" customFormat="1" ht="22.5" customHeight="1" spans="1:8">
      <c r="A51" s="37"/>
      <c r="B51" s="45"/>
      <c r="C51" s="38" t="s">
        <v>175</v>
      </c>
      <c r="D51" s="43" t="s">
        <v>176</v>
      </c>
      <c r="E51" s="40">
        <f ca="1" t="shared" si="6"/>
        <v>12.533</v>
      </c>
      <c r="F51" s="41">
        <v>2</v>
      </c>
      <c r="G51" s="38">
        <f ca="1" t="shared" si="2"/>
        <v>25.066</v>
      </c>
      <c r="H51" s="42"/>
    </row>
    <row r="52" s="25" customFormat="1" ht="106" customHeight="1" spans="1:8">
      <c r="A52" s="37"/>
      <c r="B52" s="45"/>
      <c r="C52" s="38" t="s">
        <v>177</v>
      </c>
      <c r="D52" s="43" t="s">
        <v>178</v>
      </c>
      <c r="E52" s="40">
        <f ca="1" t="shared" si="6"/>
        <v>173.063</v>
      </c>
      <c r="F52" s="41">
        <v>2</v>
      </c>
      <c r="G52" s="38">
        <f ca="1" t="shared" si="2"/>
        <v>346.126</v>
      </c>
      <c r="H52" s="42">
        <v>20</v>
      </c>
    </row>
    <row r="53" s="25" customFormat="1" ht="22.5" customHeight="1" spans="1:8">
      <c r="A53" s="37"/>
      <c r="B53" s="46"/>
      <c r="C53" s="38" t="s">
        <v>179</v>
      </c>
      <c r="D53" s="43" t="s">
        <v>180</v>
      </c>
      <c r="E53" s="40">
        <f ca="1" t="shared" si="6"/>
        <v>13.552</v>
      </c>
      <c r="F53" s="41">
        <v>1</v>
      </c>
      <c r="G53" s="38">
        <f ca="1" t="shared" si="2"/>
        <v>13.552</v>
      </c>
      <c r="H53" s="42"/>
    </row>
    <row r="54" s="25" customFormat="1" ht="22.5" customHeight="1" spans="1:8">
      <c r="A54" s="37"/>
      <c r="B54" s="37" t="s">
        <v>181</v>
      </c>
      <c r="C54" s="38" t="s">
        <v>86</v>
      </c>
      <c r="D54" s="43" t="s">
        <v>182</v>
      </c>
      <c r="E54" s="40">
        <f ca="1" t="shared" si="6"/>
        <v>5.04</v>
      </c>
      <c r="F54" s="41">
        <v>1</v>
      </c>
      <c r="G54" s="38">
        <f ca="1" t="shared" si="2"/>
        <v>5.04</v>
      </c>
      <c r="H54" s="42"/>
    </row>
    <row r="55" s="25" customFormat="1" ht="22.5" customHeight="1" spans="1:8">
      <c r="A55" s="37"/>
      <c r="B55" s="37" t="s">
        <v>88</v>
      </c>
      <c r="C55" s="38"/>
      <c r="D55" s="43" t="s">
        <v>183</v>
      </c>
      <c r="E55" s="40">
        <f ca="1" t="shared" si="6"/>
        <v>5.124</v>
      </c>
      <c r="F55" s="41">
        <v>6</v>
      </c>
      <c r="G55" s="38">
        <f ca="1" t="shared" si="2"/>
        <v>30.744</v>
      </c>
      <c r="H55" s="42"/>
    </row>
    <row r="56" s="25" customFormat="1" ht="22.5" customHeight="1" spans="1:8">
      <c r="A56" s="37" t="s">
        <v>92</v>
      </c>
      <c r="B56" s="37" t="s">
        <v>94</v>
      </c>
      <c r="C56" s="49" t="s">
        <v>94</v>
      </c>
      <c r="D56" s="50" t="s">
        <v>184</v>
      </c>
      <c r="E56" s="40">
        <f ca="1" t="shared" si="6"/>
        <v>7.7401</v>
      </c>
      <c r="F56" s="41">
        <v>18</v>
      </c>
      <c r="G56" s="38">
        <f ca="1" t="shared" si="2"/>
        <v>139.3218</v>
      </c>
      <c r="H56" s="42"/>
    </row>
    <row r="57" s="25" customFormat="1" ht="22.5" customHeight="1" spans="1:8">
      <c r="A57" s="37"/>
      <c r="B57" s="37" t="s">
        <v>97</v>
      </c>
      <c r="C57" s="49" t="s">
        <v>97</v>
      </c>
      <c r="D57" s="50" t="s">
        <v>185</v>
      </c>
      <c r="E57" s="40">
        <f ca="1" t="shared" si="6"/>
        <v>18.1335</v>
      </c>
      <c r="F57" s="41">
        <v>10</v>
      </c>
      <c r="G57" s="38">
        <f ca="1" t="shared" si="2"/>
        <v>181.335</v>
      </c>
      <c r="H57" s="42"/>
    </row>
    <row r="58" s="25" customFormat="1" ht="22.5" customHeight="1" spans="1:8">
      <c r="A58" s="37"/>
      <c r="B58" s="37" t="s">
        <v>186</v>
      </c>
      <c r="C58" s="49" t="s">
        <v>99</v>
      </c>
      <c r="D58" s="43" t="s">
        <v>187</v>
      </c>
      <c r="E58" s="40">
        <f ca="1" t="shared" si="6"/>
        <v>17.02822</v>
      </c>
      <c r="F58" s="41">
        <v>10</v>
      </c>
      <c r="G58" s="38">
        <f ca="1" t="shared" si="2"/>
        <v>170.2822</v>
      </c>
      <c r="H58" s="42"/>
    </row>
    <row r="59" s="25" customFormat="1" ht="22.5" customHeight="1" spans="1:8">
      <c r="A59" s="37"/>
      <c r="B59" s="37" t="s">
        <v>97</v>
      </c>
      <c r="C59" s="49" t="s">
        <v>188</v>
      </c>
      <c r="D59" s="50" t="s">
        <v>189</v>
      </c>
      <c r="E59" s="40">
        <f ca="1" t="shared" si="6"/>
        <v>10.22384</v>
      </c>
      <c r="F59" s="41">
        <v>1</v>
      </c>
      <c r="G59" s="38">
        <f ca="1" t="shared" si="2"/>
        <v>10.22384</v>
      </c>
      <c r="H59" s="42"/>
    </row>
  </sheetData>
  <mergeCells count="27">
    <mergeCell ref="A1:H1"/>
    <mergeCell ref="A2:C2"/>
    <mergeCell ref="E2:H2"/>
    <mergeCell ref="A3:C3"/>
    <mergeCell ref="E3:H3"/>
    <mergeCell ref="A4:C4"/>
    <mergeCell ref="E4:H4"/>
    <mergeCell ref="A5:C5"/>
    <mergeCell ref="E5:H5"/>
    <mergeCell ref="A6:C6"/>
    <mergeCell ref="A7:A20"/>
    <mergeCell ref="A21:A29"/>
    <mergeCell ref="A30:A32"/>
    <mergeCell ref="A33:A35"/>
    <mergeCell ref="A36:A40"/>
    <mergeCell ref="A41:A55"/>
    <mergeCell ref="A56:A59"/>
    <mergeCell ref="B8:B9"/>
    <mergeCell ref="B11:B13"/>
    <mergeCell ref="B14:B18"/>
    <mergeCell ref="B19:B20"/>
    <mergeCell ref="B22:B25"/>
    <mergeCell ref="B26:B27"/>
    <mergeCell ref="B28:B29"/>
    <mergeCell ref="B41:B43"/>
    <mergeCell ref="B44:B47"/>
    <mergeCell ref="B48:B53"/>
  </mergeCells>
  <pageMargins left="0.393055555555556" right="0.25" top="0.472222222222222" bottom="0.432638888888889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zoomScale="85" zoomScaleNormal="85" topLeftCell="A28" workbookViewId="0">
      <selection activeCell="B40" sqref="B40"/>
    </sheetView>
  </sheetViews>
  <sheetFormatPr defaultColWidth="9" defaultRowHeight="14.4"/>
  <cols>
    <col min="1" max="1" width="7.00925925925926" style="25" customWidth="1"/>
    <col min="2" max="2" width="16.75" style="28" customWidth="1"/>
    <col min="3" max="3" width="21.462962962963" style="28" customWidth="1"/>
    <col min="4" max="4" width="63.5" style="28" customWidth="1"/>
    <col min="5" max="5" width="9.75" style="25" customWidth="1"/>
    <col min="6" max="6" width="9.84259259259259" style="25" customWidth="1"/>
    <col min="7" max="7" width="9" style="25" customWidth="1"/>
    <col min="8" max="8" width="9" style="29"/>
    <col min="9" max="9" width="60.3888888888889" style="25" customWidth="1"/>
    <col min="10" max="16364" width="9" style="25"/>
  </cols>
  <sheetData>
    <row r="1" s="25" customFormat="1" ht="28.5" customHeight="1" spans="1:8">
      <c r="A1" s="30" t="s">
        <v>190</v>
      </c>
      <c r="B1" s="30"/>
      <c r="C1" s="30"/>
      <c r="D1" s="30"/>
      <c r="E1" s="30"/>
      <c r="F1" s="30"/>
      <c r="G1" s="30"/>
      <c r="H1" s="29"/>
    </row>
    <row r="2" s="52" customFormat="1" ht="27" customHeight="1" spans="1:8">
      <c r="A2" s="31" t="s">
        <v>1</v>
      </c>
      <c r="B2" s="31"/>
      <c r="C2" s="31"/>
      <c r="D2" s="31"/>
      <c r="E2" s="32">
        <f ca="1">SUM(G7:G48)-E3*0</f>
        <v>6578.10208</v>
      </c>
      <c r="F2" s="33"/>
      <c r="G2" s="33"/>
      <c r="H2" s="34"/>
    </row>
    <row r="3" s="52" customFormat="1" ht="27" customHeight="1" spans="1:8">
      <c r="A3" s="31" t="s">
        <v>2</v>
      </c>
      <c r="B3" s="31"/>
      <c r="C3" s="31"/>
      <c r="D3" s="31"/>
      <c r="E3" s="32">
        <f ca="1">(G10+G11+G12)*0</f>
        <v>0</v>
      </c>
      <c r="F3" s="33"/>
      <c r="G3" s="33"/>
      <c r="H3" s="34"/>
    </row>
    <row r="4" s="52" customFormat="1" ht="27" customHeight="1" spans="1:8">
      <c r="A4" s="31" t="s">
        <v>3</v>
      </c>
      <c r="B4" s="31"/>
      <c r="C4" s="31"/>
      <c r="D4" s="31"/>
      <c r="E4" s="32">
        <f ca="1">SUM(G50:G54)</f>
        <v>180.7384</v>
      </c>
      <c r="F4" s="33"/>
      <c r="G4" s="33"/>
      <c r="H4" s="34"/>
    </row>
    <row r="5" s="52" customFormat="1" ht="27" customHeight="1" spans="1:8">
      <c r="A5" s="31" t="s">
        <v>4</v>
      </c>
      <c r="B5" s="31"/>
      <c r="C5" s="31"/>
      <c r="D5" s="31"/>
      <c r="E5" s="32">
        <f ca="1">SUM(E2:G4)</f>
        <v>6758.84048</v>
      </c>
      <c r="F5" s="33"/>
      <c r="G5" s="33"/>
      <c r="H5" s="34"/>
    </row>
    <row r="6" s="26" customFormat="1" ht="22.5" customHeight="1" spans="1:8">
      <c r="A6" s="35" t="s">
        <v>5</v>
      </c>
      <c r="B6" s="35"/>
      <c r="C6" s="35"/>
      <c r="D6" s="35" t="s">
        <v>6</v>
      </c>
      <c r="E6" s="35" t="s">
        <v>7</v>
      </c>
      <c r="F6" s="35" t="s">
        <v>8</v>
      </c>
      <c r="G6" s="35" t="s">
        <v>9</v>
      </c>
      <c r="H6" s="36" t="s">
        <v>10</v>
      </c>
    </row>
    <row r="7" s="25" customFormat="1" ht="39" customHeight="1" spans="1:8">
      <c r="A7" s="37" t="s">
        <v>11</v>
      </c>
      <c r="B7" s="53" t="s">
        <v>12</v>
      </c>
      <c r="C7" s="39" t="s">
        <v>13</v>
      </c>
      <c r="D7" s="39" t="s">
        <v>191</v>
      </c>
      <c r="E7" s="40">
        <f ca="1" t="shared" ref="E7:E19" si="0">(EVALUATE(SUBSTITUTE(SUBSTITUTE(D7,"【","*ISTEXT（""【"),"】","】""）")))</f>
        <v>1219.38024</v>
      </c>
      <c r="F7" s="41">
        <v>1</v>
      </c>
      <c r="G7" s="38">
        <f ca="1" t="shared" ref="G7:G17" si="1">F7*E7</f>
        <v>1219.38024</v>
      </c>
      <c r="H7" s="42"/>
    </row>
    <row r="8" s="25" customFormat="1" ht="28" customHeight="1" spans="1:8">
      <c r="A8" s="37"/>
      <c r="B8" s="53" t="s">
        <v>15</v>
      </c>
      <c r="C8" s="39" t="s">
        <v>192</v>
      </c>
      <c r="D8" s="39" t="s">
        <v>193</v>
      </c>
      <c r="E8" s="40">
        <f ca="1">-(EVALUATE(SUBSTITUTE(SUBSTITUTE(D8,"【","*ISTEXT（""【"),"】","】""）")))</f>
        <v>-44.2825</v>
      </c>
      <c r="F8" s="41">
        <v>16</v>
      </c>
      <c r="G8" s="38">
        <f ca="1" t="shared" si="1"/>
        <v>-708.52</v>
      </c>
      <c r="H8" s="42"/>
    </row>
    <row r="9" s="25" customFormat="1" ht="28" customHeight="1" spans="1:8">
      <c r="A9" s="37"/>
      <c r="B9" s="37"/>
      <c r="C9" s="39" t="s">
        <v>45</v>
      </c>
      <c r="D9" s="39" t="s">
        <v>194</v>
      </c>
      <c r="E9" s="40">
        <f ca="1">-(EVALUATE(SUBSTITUTE(SUBSTITUTE(D9,"【","*ISTEXT（""【"),"】","】""）")))</f>
        <v>-48.3025</v>
      </c>
      <c r="F9" s="41">
        <v>2</v>
      </c>
      <c r="G9" s="38">
        <f ca="1" t="shared" si="1"/>
        <v>-96.605</v>
      </c>
      <c r="H9" s="42"/>
    </row>
    <row r="10" s="25" customFormat="1" ht="22.5" customHeight="1" spans="1:8">
      <c r="A10" s="37"/>
      <c r="B10" s="53" t="s">
        <v>20</v>
      </c>
      <c r="C10" s="39" t="s">
        <v>29</v>
      </c>
      <c r="D10" s="39" t="s">
        <v>195</v>
      </c>
      <c r="E10" s="40">
        <f ca="1" t="shared" si="0"/>
        <v>10.0132</v>
      </c>
      <c r="F10" s="41">
        <v>18</v>
      </c>
      <c r="G10" s="38">
        <f ca="1" t="shared" si="1"/>
        <v>180.2376</v>
      </c>
      <c r="H10" s="42">
        <v>3</v>
      </c>
    </row>
    <row r="11" s="25" customFormat="1" ht="22.5" customHeight="1" spans="1:8">
      <c r="A11" s="37"/>
      <c r="B11" s="37"/>
      <c r="C11" s="39" t="s">
        <v>196</v>
      </c>
      <c r="D11" s="39" t="s">
        <v>197</v>
      </c>
      <c r="E11" s="40">
        <f ca="1" t="shared" si="0"/>
        <v>12.936</v>
      </c>
      <c r="F11" s="41">
        <v>18</v>
      </c>
      <c r="G11" s="38">
        <f ca="1" t="shared" si="1"/>
        <v>232.848</v>
      </c>
      <c r="H11" s="42">
        <v>23</v>
      </c>
    </row>
    <row r="12" s="25" customFormat="1" ht="22.5" customHeight="1" spans="1:8">
      <c r="A12" s="37"/>
      <c r="B12" s="37"/>
      <c r="C12" s="39" t="s">
        <v>198</v>
      </c>
      <c r="D12" s="39" t="s">
        <v>199</v>
      </c>
      <c r="E12" s="40">
        <f ca="1" t="shared" si="0"/>
        <v>8.265</v>
      </c>
      <c r="F12" s="41">
        <v>18</v>
      </c>
      <c r="G12" s="38">
        <f ca="1" t="shared" si="1"/>
        <v>148.77</v>
      </c>
      <c r="H12" s="42"/>
    </row>
    <row r="13" s="25" customFormat="1" ht="22.5" customHeight="1" spans="1:8">
      <c r="A13" s="37"/>
      <c r="B13" s="54" t="s">
        <v>25</v>
      </c>
      <c r="C13" s="39" t="s">
        <v>115</v>
      </c>
      <c r="D13" s="39" t="s">
        <v>116</v>
      </c>
      <c r="E13" s="40">
        <f ca="1" t="shared" si="0"/>
        <v>1.24</v>
      </c>
      <c r="F13" s="41">
        <v>36</v>
      </c>
      <c r="G13" s="38">
        <f ca="1" t="shared" si="1"/>
        <v>44.64</v>
      </c>
      <c r="H13" s="42"/>
    </row>
    <row r="14" s="25" customFormat="1" ht="39" customHeight="1" spans="1:8">
      <c r="A14" s="37"/>
      <c r="B14" s="46"/>
      <c r="C14" s="39" t="s">
        <v>25</v>
      </c>
      <c r="D14" s="39" t="s">
        <v>200</v>
      </c>
      <c r="E14" s="40">
        <f ca="1" t="shared" si="0"/>
        <v>30.2482</v>
      </c>
      <c r="F14" s="41">
        <v>36</v>
      </c>
      <c r="G14" s="38">
        <f ca="1" t="shared" si="1"/>
        <v>1088.9352</v>
      </c>
      <c r="H14" s="42"/>
    </row>
    <row r="15" s="25" customFormat="1" ht="31" customHeight="1" spans="1:8">
      <c r="A15" s="37"/>
      <c r="B15" s="53" t="s">
        <v>28</v>
      </c>
      <c r="C15" s="39" t="s">
        <v>29</v>
      </c>
      <c r="D15" s="43" t="s">
        <v>201</v>
      </c>
      <c r="E15" s="40">
        <f ca="1" t="shared" si="0"/>
        <v>7.96616</v>
      </c>
      <c r="F15" s="41">
        <v>18</v>
      </c>
      <c r="G15" s="38">
        <f ca="1" t="shared" si="1"/>
        <v>143.39088</v>
      </c>
      <c r="H15" s="42"/>
    </row>
    <row r="16" s="25" customFormat="1" ht="39" customHeight="1" spans="1:8">
      <c r="A16" s="37"/>
      <c r="B16" s="37"/>
      <c r="C16" s="39" t="s">
        <v>202</v>
      </c>
      <c r="D16" s="43" t="s">
        <v>203</v>
      </c>
      <c r="E16" s="40">
        <f ca="1" t="shared" si="0"/>
        <v>7.0236</v>
      </c>
      <c r="F16" s="41">
        <v>18</v>
      </c>
      <c r="G16" s="38">
        <f ca="1" t="shared" si="1"/>
        <v>126.4248</v>
      </c>
      <c r="H16" s="42"/>
    </row>
    <row r="17" s="25" customFormat="1" ht="27" customHeight="1" spans="1:8">
      <c r="A17" s="37"/>
      <c r="B17" s="37"/>
      <c r="C17" s="39" t="s">
        <v>204</v>
      </c>
      <c r="D17" s="43" t="s">
        <v>205</v>
      </c>
      <c r="E17" s="40">
        <f ca="1" t="shared" si="0"/>
        <v>8.181</v>
      </c>
      <c r="F17" s="41">
        <v>2</v>
      </c>
      <c r="G17" s="38">
        <f ca="1" t="shared" si="1"/>
        <v>16.362</v>
      </c>
      <c r="H17" s="42"/>
    </row>
    <row r="18" s="25" customFormat="1" ht="47" customHeight="1" spans="1:9">
      <c r="A18" s="44" t="s">
        <v>35</v>
      </c>
      <c r="B18" s="44" t="s">
        <v>12</v>
      </c>
      <c r="C18" s="43" t="s">
        <v>206</v>
      </c>
      <c r="D18" s="43" t="s">
        <v>207</v>
      </c>
      <c r="E18" s="40">
        <f ca="1" t="shared" si="0"/>
        <v>196.95</v>
      </c>
      <c r="F18" s="55">
        <v>1</v>
      </c>
      <c r="G18" s="40">
        <f ca="1">E18*F18</f>
        <v>196.95</v>
      </c>
      <c r="H18" s="58"/>
      <c r="I18" s="43"/>
    </row>
    <row r="19" s="25" customFormat="1" ht="47" customHeight="1" spans="1:9">
      <c r="A19" s="45"/>
      <c r="B19" s="45"/>
      <c r="C19" s="43" t="s">
        <v>208</v>
      </c>
      <c r="D19" s="43" t="s">
        <v>209</v>
      </c>
      <c r="E19" s="40">
        <f ca="1" t="shared" si="0"/>
        <v>1966.51196</v>
      </c>
      <c r="F19" s="55">
        <v>1</v>
      </c>
      <c r="G19" s="40">
        <f ca="1">E19*F19</f>
        <v>1966.51196</v>
      </c>
      <c r="H19" s="58"/>
      <c r="I19" s="43"/>
    </row>
    <row r="20" s="25" customFormat="1" ht="39" customHeight="1" spans="1:9">
      <c r="A20" s="45"/>
      <c r="B20" s="53" t="s">
        <v>15</v>
      </c>
      <c r="C20" s="43" t="s">
        <v>18</v>
      </c>
      <c r="D20" s="43" t="s">
        <v>210</v>
      </c>
      <c r="E20" s="40">
        <f ca="1">-(EVALUATE(SUBSTITUTE(SUBSTITUTE(D20,"【","*ISTEXT（""【"),"】","】""）")))</f>
        <v>-27.96</v>
      </c>
      <c r="F20" s="55">
        <v>14</v>
      </c>
      <c r="G20" s="40">
        <f ca="1">E20*F20</f>
        <v>-391.44</v>
      </c>
      <c r="H20" s="58"/>
      <c r="I20" s="43"/>
    </row>
    <row r="21" s="25" customFormat="1" ht="39" customHeight="1" spans="1:9">
      <c r="A21" s="45"/>
      <c r="B21" s="53"/>
      <c r="C21" s="43" t="s">
        <v>43</v>
      </c>
      <c r="D21" s="43" t="s">
        <v>211</v>
      </c>
      <c r="E21" s="40">
        <f ca="1">-(EVALUATE(SUBSTITUTE(SUBSTITUTE(D21,"【","*ISTEXT（""【"),"】","】""）")))</f>
        <v>-21.359</v>
      </c>
      <c r="F21" s="55">
        <v>2</v>
      </c>
      <c r="G21" s="40">
        <f ca="1">E21*F21</f>
        <v>-42.718</v>
      </c>
      <c r="H21" s="58"/>
      <c r="I21" s="43"/>
    </row>
    <row r="22" s="25" customFormat="1" ht="39" customHeight="1" spans="1:9">
      <c r="A22" s="45"/>
      <c r="B22" s="37"/>
      <c r="C22" s="43" t="s">
        <v>45</v>
      </c>
      <c r="D22" s="43" t="s">
        <v>212</v>
      </c>
      <c r="E22" s="40">
        <f ca="1">-(EVALUATE(SUBSTITUTE(SUBSTITUTE(D22,"【","*ISTEXT（""【"),"】","】""）")))</f>
        <v>-19.353</v>
      </c>
      <c r="F22" s="55">
        <v>2</v>
      </c>
      <c r="G22" s="40">
        <f ca="1" t="shared" ref="G22:G48" si="2">E22*F22</f>
        <v>-38.706</v>
      </c>
      <c r="H22" s="58"/>
      <c r="I22" s="43"/>
    </row>
    <row r="23" s="25" customFormat="1" ht="22.5" customHeight="1" spans="1:8">
      <c r="A23" s="45"/>
      <c r="B23" s="53" t="s">
        <v>47</v>
      </c>
      <c r="C23" s="43"/>
      <c r="D23" s="43" t="s">
        <v>213</v>
      </c>
      <c r="E23" s="40">
        <f ca="1" t="shared" ref="E23:E29" si="3">(EVALUATE(SUBSTITUTE(SUBSTITUTE(D23,"【","*ISTEXT（""【"),"】","】""）")))</f>
        <v>1.92</v>
      </c>
      <c r="F23" s="55">
        <v>36</v>
      </c>
      <c r="G23" s="40">
        <f ca="1" t="shared" si="2"/>
        <v>69.12</v>
      </c>
      <c r="H23" s="58"/>
    </row>
    <row r="24" s="25" customFormat="1" ht="39" customHeight="1" spans="1:8">
      <c r="A24" s="45"/>
      <c r="B24" s="54" t="s">
        <v>25</v>
      </c>
      <c r="C24" s="43" t="s">
        <v>18</v>
      </c>
      <c r="D24" s="43" t="s">
        <v>214</v>
      </c>
      <c r="E24" s="40">
        <f ca="1" t="shared" si="3"/>
        <v>14.632</v>
      </c>
      <c r="F24" s="55">
        <v>28</v>
      </c>
      <c r="G24" s="40">
        <f ca="1" t="shared" si="2"/>
        <v>409.696</v>
      </c>
      <c r="H24" s="58"/>
    </row>
    <row r="25" s="25" customFormat="1" ht="39" customHeight="1" spans="1:8">
      <c r="A25" s="45"/>
      <c r="B25" s="46"/>
      <c r="C25" s="43" t="s">
        <v>16</v>
      </c>
      <c r="D25" s="43" t="s">
        <v>215</v>
      </c>
      <c r="E25" s="40">
        <f ca="1" t="shared" si="3"/>
        <v>14.9764</v>
      </c>
      <c r="F25" s="55">
        <v>8</v>
      </c>
      <c r="G25" s="40">
        <f ca="1" t="shared" si="2"/>
        <v>119.8112</v>
      </c>
      <c r="H25" s="58"/>
    </row>
    <row r="26" s="25" customFormat="1" ht="72" customHeight="1" spans="1:8">
      <c r="A26" s="45"/>
      <c r="B26" s="53" t="s">
        <v>28</v>
      </c>
      <c r="C26" s="43" t="s">
        <v>192</v>
      </c>
      <c r="D26" s="43" t="s">
        <v>216</v>
      </c>
      <c r="E26" s="40">
        <f ca="1" t="shared" si="3"/>
        <v>10.9376</v>
      </c>
      <c r="F26" s="55">
        <v>16</v>
      </c>
      <c r="G26" s="40">
        <f ca="1" t="shared" si="2"/>
        <v>175.0016</v>
      </c>
      <c r="H26" s="58"/>
    </row>
    <row r="27" s="25" customFormat="1" ht="72" customHeight="1" spans="1:8">
      <c r="A27" s="45"/>
      <c r="B27" s="53"/>
      <c r="C27" s="43" t="s">
        <v>45</v>
      </c>
      <c r="D27" s="43" t="s">
        <v>217</v>
      </c>
      <c r="E27" s="40">
        <f ca="1" t="shared" si="3"/>
        <v>9.9356</v>
      </c>
      <c r="F27" s="55">
        <v>2</v>
      </c>
      <c r="G27" s="40">
        <f ca="1" t="shared" si="2"/>
        <v>19.8712</v>
      </c>
      <c r="H27" s="58"/>
    </row>
    <row r="28" s="25" customFormat="1" ht="22.5" customHeight="1" spans="1:8">
      <c r="A28" s="46"/>
      <c r="B28" s="37"/>
      <c r="C28" s="43" t="s">
        <v>218</v>
      </c>
      <c r="D28" s="43" t="s">
        <v>205</v>
      </c>
      <c r="E28" s="40">
        <f ca="1" t="shared" si="3"/>
        <v>8.181</v>
      </c>
      <c r="F28" s="55">
        <v>2</v>
      </c>
      <c r="G28" s="40">
        <f ca="1" t="shared" si="2"/>
        <v>16.362</v>
      </c>
      <c r="H28" s="58"/>
    </row>
    <row r="29" s="25" customFormat="1" ht="39" customHeight="1" spans="1:8">
      <c r="A29" s="37" t="s">
        <v>53</v>
      </c>
      <c r="B29" s="53" t="s">
        <v>12</v>
      </c>
      <c r="C29" s="43" t="s">
        <v>13</v>
      </c>
      <c r="D29" s="43" t="s">
        <v>219</v>
      </c>
      <c r="E29" s="40">
        <f ca="1" t="shared" si="3"/>
        <v>385.01004</v>
      </c>
      <c r="F29" s="55">
        <v>1</v>
      </c>
      <c r="G29" s="40">
        <f ca="1" t="shared" si="2"/>
        <v>385.01004</v>
      </c>
      <c r="H29" s="58"/>
    </row>
    <row r="30" s="25" customFormat="1" ht="22.5" customHeight="1" spans="1:8">
      <c r="A30" s="37"/>
      <c r="B30" s="53" t="s">
        <v>15</v>
      </c>
      <c r="C30" s="43"/>
      <c r="D30" s="43" t="s">
        <v>220</v>
      </c>
      <c r="E30" s="40">
        <f ca="1">-(EVALUATE(SUBSTITUTE(SUBSTITUTE(D30,"【","*ISTEXT（""【"),"】","】""）")))</f>
        <v>-2.03</v>
      </c>
      <c r="F30" s="55">
        <v>9</v>
      </c>
      <c r="G30" s="40">
        <f ca="1" t="shared" si="2"/>
        <v>-18.27</v>
      </c>
      <c r="H30" s="58"/>
    </row>
    <row r="31" s="25" customFormat="1" ht="22.5" customHeight="1" spans="1:8">
      <c r="A31" s="37"/>
      <c r="B31" s="54" t="s">
        <v>28</v>
      </c>
      <c r="C31" s="43" t="s">
        <v>221</v>
      </c>
      <c r="D31" s="43" t="s">
        <v>222</v>
      </c>
      <c r="E31" s="40">
        <f ca="1" t="shared" ref="E31:E33" si="4">(EVALUATE(SUBSTITUTE(SUBSTITUTE(D31,"【","*ISTEXT（""【"),"】","】""）")))</f>
        <v>1.506</v>
      </c>
      <c r="F31" s="55">
        <v>9</v>
      </c>
      <c r="G31" s="40">
        <f ca="1" t="shared" si="2"/>
        <v>13.554</v>
      </c>
      <c r="H31" s="58"/>
    </row>
    <row r="32" s="25" customFormat="1" ht="39" customHeight="1" spans="1:8">
      <c r="A32" s="37"/>
      <c r="B32" s="46"/>
      <c r="C32" s="43" t="s">
        <v>223</v>
      </c>
      <c r="D32" s="43" t="s">
        <v>205</v>
      </c>
      <c r="E32" s="40">
        <f ca="1" t="shared" si="4"/>
        <v>8.181</v>
      </c>
      <c r="F32" s="55">
        <v>2</v>
      </c>
      <c r="G32" s="40">
        <f ca="1" t="shared" si="2"/>
        <v>16.362</v>
      </c>
      <c r="H32" s="58"/>
    </row>
    <row r="33" s="25" customFormat="1" ht="39" customHeight="1" spans="1:8">
      <c r="A33" s="37" t="s">
        <v>57</v>
      </c>
      <c r="B33" s="53" t="s">
        <v>12</v>
      </c>
      <c r="C33" s="43" t="s">
        <v>13</v>
      </c>
      <c r="D33" s="43" t="s">
        <v>219</v>
      </c>
      <c r="E33" s="40">
        <f ca="1" t="shared" si="4"/>
        <v>385.01004</v>
      </c>
      <c r="F33" s="55">
        <v>1</v>
      </c>
      <c r="G33" s="40">
        <f ca="1" t="shared" si="2"/>
        <v>385.01004</v>
      </c>
      <c r="H33" s="58"/>
    </row>
    <row r="34" s="25" customFormat="1" ht="22.5" customHeight="1" spans="1:8">
      <c r="A34" s="37"/>
      <c r="B34" s="53" t="s">
        <v>15</v>
      </c>
      <c r="C34" s="43"/>
      <c r="D34" s="43" t="s">
        <v>220</v>
      </c>
      <c r="E34" s="40">
        <f ca="1">-(EVALUATE(SUBSTITUTE(SUBSTITUTE(D34,"【","*ISTEXT（""【"),"】","】""）")))</f>
        <v>-2.03</v>
      </c>
      <c r="F34" s="55">
        <v>9</v>
      </c>
      <c r="G34" s="40">
        <f ca="1" t="shared" si="2"/>
        <v>-18.27</v>
      </c>
      <c r="H34" s="58"/>
    </row>
    <row r="35" s="25" customFormat="1" ht="22.5" customHeight="1" spans="1:8">
      <c r="A35" s="37"/>
      <c r="B35" s="54" t="s">
        <v>28</v>
      </c>
      <c r="C35" s="43" t="s">
        <v>221</v>
      </c>
      <c r="D35" s="43" t="s">
        <v>222</v>
      </c>
      <c r="E35" s="40">
        <f ca="1" t="shared" ref="E35:E41" si="5">(EVALUATE(SUBSTITUTE(SUBSTITUTE(D35,"【","*ISTEXT（""【"),"】","】""）")))</f>
        <v>1.506</v>
      </c>
      <c r="F35" s="55">
        <v>9</v>
      </c>
      <c r="G35" s="40">
        <f ca="1" t="shared" si="2"/>
        <v>13.554</v>
      </c>
      <c r="H35" s="58"/>
    </row>
    <row r="36" s="25" customFormat="1" ht="39" customHeight="1" spans="1:8">
      <c r="A36" s="37"/>
      <c r="B36" s="46"/>
      <c r="C36" s="43" t="s">
        <v>223</v>
      </c>
      <c r="D36" s="43" t="s">
        <v>205</v>
      </c>
      <c r="E36" s="40">
        <f ca="1" t="shared" si="5"/>
        <v>8.181</v>
      </c>
      <c r="F36" s="55">
        <v>2</v>
      </c>
      <c r="G36" s="40">
        <f ca="1" t="shared" si="2"/>
        <v>16.362</v>
      </c>
      <c r="H36" s="58"/>
    </row>
    <row r="37" s="25" customFormat="1" ht="22.5" customHeight="1" spans="1:8">
      <c r="A37" s="44" t="s">
        <v>45</v>
      </c>
      <c r="B37" s="53" t="s">
        <v>58</v>
      </c>
      <c r="C37" s="43" t="s">
        <v>224</v>
      </c>
      <c r="D37" s="43" t="s">
        <v>225</v>
      </c>
      <c r="E37" s="40">
        <f ca="1" t="shared" si="5"/>
        <v>14.754</v>
      </c>
      <c r="F37" s="55">
        <v>2</v>
      </c>
      <c r="G37" s="40">
        <f ca="1" t="shared" si="2"/>
        <v>29.508</v>
      </c>
      <c r="H37" s="58"/>
    </row>
    <row r="38" s="25" customFormat="1" ht="22.5" customHeight="1" spans="1:8">
      <c r="A38" s="45"/>
      <c r="B38" s="53" t="s">
        <v>58</v>
      </c>
      <c r="C38" s="43" t="s">
        <v>226</v>
      </c>
      <c r="D38" s="43" t="s">
        <v>227</v>
      </c>
      <c r="E38" s="40">
        <f ca="1" t="shared" si="5"/>
        <v>20.3515</v>
      </c>
      <c r="F38" s="55">
        <v>2</v>
      </c>
      <c r="G38" s="40">
        <f ca="1" t="shared" si="2"/>
        <v>40.703</v>
      </c>
      <c r="H38" s="58"/>
    </row>
    <row r="39" s="25" customFormat="1" ht="22.5" customHeight="1" spans="1:8">
      <c r="A39" s="45"/>
      <c r="B39" s="53" t="s">
        <v>58</v>
      </c>
      <c r="C39" s="43" t="s">
        <v>146</v>
      </c>
      <c r="D39" s="43" t="s">
        <v>228</v>
      </c>
      <c r="E39" s="40">
        <f ca="1" t="shared" si="5"/>
        <v>-0.638</v>
      </c>
      <c r="F39" s="55">
        <v>2</v>
      </c>
      <c r="G39" s="40">
        <f ca="1" t="shared" si="2"/>
        <v>-1.276</v>
      </c>
      <c r="H39" s="58"/>
    </row>
    <row r="40" s="25" customFormat="1" ht="35" customHeight="1" spans="1:8">
      <c r="A40" s="45"/>
      <c r="B40" s="57" t="s">
        <v>67</v>
      </c>
      <c r="C40" s="43"/>
      <c r="D40" s="43" t="s">
        <v>229</v>
      </c>
      <c r="E40" s="40">
        <f ca="1" t="shared" si="5"/>
        <v>19.344</v>
      </c>
      <c r="F40" s="55">
        <v>1</v>
      </c>
      <c r="G40" s="40">
        <f ca="1" t="shared" si="2"/>
        <v>19.344</v>
      </c>
      <c r="H40" s="58"/>
    </row>
    <row r="41" s="25" customFormat="1" ht="35" customHeight="1" spans="1:8">
      <c r="A41" s="46"/>
      <c r="B41" s="57" t="s">
        <v>151</v>
      </c>
      <c r="C41" s="43" t="s">
        <v>152</v>
      </c>
      <c r="D41" s="43" t="s">
        <v>230</v>
      </c>
      <c r="E41" s="40">
        <f ca="1" t="shared" si="5"/>
        <v>2.36</v>
      </c>
      <c r="F41" s="55">
        <v>2</v>
      </c>
      <c r="G41" s="40">
        <f ca="1" t="shared" si="2"/>
        <v>4.72</v>
      </c>
      <c r="H41" s="58"/>
    </row>
    <row r="42" s="25" customFormat="1" ht="44" customHeight="1" spans="1:8">
      <c r="A42" s="37" t="s">
        <v>70</v>
      </c>
      <c r="B42" s="53" t="s">
        <v>71</v>
      </c>
      <c r="C42" s="43" t="s">
        <v>154</v>
      </c>
      <c r="D42" s="43" t="s">
        <v>231</v>
      </c>
      <c r="E42" s="40">
        <f ca="1" t="shared" ref="E42:E48" si="6">(EVALUATE(SUBSTITUTE(SUBSTITUTE(D42,"【","*ISTEXT（""【"),"】","】""）")))</f>
        <v>65.6978</v>
      </c>
      <c r="F42" s="55">
        <v>2</v>
      </c>
      <c r="G42" s="40">
        <f ca="1" t="shared" si="2"/>
        <v>131.3956</v>
      </c>
      <c r="H42" s="58">
        <v>32</v>
      </c>
    </row>
    <row r="43" s="25" customFormat="1" ht="32" customHeight="1" spans="1:8">
      <c r="A43" s="37"/>
      <c r="B43" s="53" t="s">
        <v>71</v>
      </c>
      <c r="C43" s="43" t="s">
        <v>156</v>
      </c>
      <c r="D43" s="43" t="s">
        <v>232</v>
      </c>
      <c r="E43" s="40">
        <f ca="1" t="shared" si="6"/>
        <v>44.6352</v>
      </c>
      <c r="F43" s="55">
        <v>2</v>
      </c>
      <c r="G43" s="40">
        <f ca="1" t="shared" si="2"/>
        <v>89.2704</v>
      </c>
      <c r="H43" s="58">
        <v>22</v>
      </c>
    </row>
    <row r="44" s="25" customFormat="1" ht="39" customHeight="1" spans="1:8">
      <c r="A44" s="37"/>
      <c r="B44" s="53" t="s">
        <v>71</v>
      </c>
      <c r="C44" s="43" t="s">
        <v>146</v>
      </c>
      <c r="D44" s="43" t="s">
        <v>233</v>
      </c>
      <c r="E44" s="40">
        <f ca="1" t="shared" si="6"/>
        <v>-0.167</v>
      </c>
      <c r="F44" s="55">
        <v>2</v>
      </c>
      <c r="G44" s="40">
        <f ca="1" t="shared" si="2"/>
        <v>-0.334000000000001</v>
      </c>
      <c r="H44" s="58"/>
    </row>
    <row r="45" s="25" customFormat="1" ht="69" customHeight="1" spans="1:9">
      <c r="A45" s="37"/>
      <c r="B45" s="53" t="s">
        <v>76</v>
      </c>
      <c r="C45" s="39" t="s">
        <v>169</v>
      </c>
      <c r="D45" s="43" t="s">
        <v>234</v>
      </c>
      <c r="E45" s="40">
        <f ca="1" t="shared" si="6"/>
        <v>472.833</v>
      </c>
      <c r="F45" s="41">
        <v>1</v>
      </c>
      <c r="G45" s="38">
        <f ca="1" t="shared" si="2"/>
        <v>472.833</v>
      </c>
      <c r="H45" s="42">
        <v>27</v>
      </c>
      <c r="I45" s="25" t="s">
        <v>235</v>
      </c>
    </row>
    <row r="46" s="25" customFormat="1" ht="39" customHeight="1" spans="1:8">
      <c r="A46" s="37"/>
      <c r="B46" s="53" t="s">
        <v>236</v>
      </c>
      <c r="C46" s="39" t="s">
        <v>169</v>
      </c>
      <c r="D46" s="43" t="s">
        <v>237</v>
      </c>
      <c r="E46" s="40">
        <f ca="1" t="shared" si="6"/>
        <v>41.46912</v>
      </c>
      <c r="F46" s="41">
        <v>1</v>
      </c>
      <c r="G46" s="38">
        <f ca="1" t="shared" si="2"/>
        <v>41.46912</v>
      </c>
      <c r="H46" s="42">
        <v>42</v>
      </c>
    </row>
    <row r="47" s="25" customFormat="1" ht="22.5" customHeight="1" spans="1:8">
      <c r="A47" s="37"/>
      <c r="B47" s="53" t="s">
        <v>238</v>
      </c>
      <c r="C47" s="39" t="s">
        <v>83</v>
      </c>
      <c r="D47" s="43" t="s">
        <v>239</v>
      </c>
      <c r="E47" s="40">
        <f ca="1" t="shared" si="6"/>
        <v>40.3372</v>
      </c>
      <c r="F47" s="41">
        <v>1</v>
      </c>
      <c r="G47" s="38">
        <f ca="1" t="shared" si="2"/>
        <v>40.3372</v>
      </c>
      <c r="H47" s="42"/>
    </row>
    <row r="48" s="25" customFormat="1" ht="22.5" customHeight="1" spans="1:8">
      <c r="A48" s="37"/>
      <c r="B48" s="53" t="s">
        <v>88</v>
      </c>
      <c r="C48" s="39"/>
      <c r="D48" s="43" t="s">
        <v>183</v>
      </c>
      <c r="E48" s="40">
        <f ca="1" t="shared" si="6"/>
        <v>5.124</v>
      </c>
      <c r="F48" s="41">
        <v>4</v>
      </c>
      <c r="G48" s="38">
        <f ca="1" t="shared" si="2"/>
        <v>20.496</v>
      </c>
      <c r="H48" s="42"/>
    </row>
    <row r="49" s="25" customFormat="1" ht="22.5" customHeight="1" spans="1:8">
      <c r="A49" s="61" t="s">
        <v>240</v>
      </c>
      <c r="B49" s="62"/>
      <c r="C49" s="62"/>
      <c r="D49" s="63"/>
      <c r="E49" s="40"/>
      <c r="F49" s="41"/>
      <c r="G49" s="38">
        <f ca="1">SUM(G7:G48)</f>
        <v>6578.10208</v>
      </c>
      <c r="H49" s="42"/>
    </row>
    <row r="50" s="25" customFormat="1" ht="22.5" customHeight="1" spans="1:8">
      <c r="A50" s="37" t="s">
        <v>92</v>
      </c>
      <c r="B50" s="53" t="s">
        <v>94</v>
      </c>
      <c r="C50" s="59" t="s">
        <v>94</v>
      </c>
      <c r="D50" s="50" t="s">
        <v>241</v>
      </c>
      <c r="E50" s="40">
        <f ca="1" t="shared" ref="E50:E54" si="7">(EVALUATE(SUBSTITUTE(SUBSTITUTE(D50,"【","*ISTEXT（""【"),"】","】""）")))</f>
        <v>3.7052</v>
      </c>
      <c r="F50" s="41">
        <v>10</v>
      </c>
      <c r="G50" s="38">
        <f ca="1" t="shared" ref="G50:G54" si="8">E50*F50</f>
        <v>37.052</v>
      </c>
      <c r="H50" s="42"/>
    </row>
    <row r="51" s="25" customFormat="1" ht="22.5" customHeight="1" spans="1:8">
      <c r="A51" s="37"/>
      <c r="B51" s="53" t="s">
        <v>97</v>
      </c>
      <c r="C51" s="59" t="s">
        <v>97</v>
      </c>
      <c r="D51" s="50" t="s">
        <v>242</v>
      </c>
      <c r="E51" s="40">
        <f ca="1" t="shared" si="7"/>
        <v>9.27399</v>
      </c>
      <c r="F51" s="41">
        <v>8</v>
      </c>
      <c r="G51" s="38">
        <f ca="1" t="shared" si="8"/>
        <v>74.19192</v>
      </c>
      <c r="H51" s="42"/>
    </row>
    <row r="52" s="25" customFormat="1" ht="22.5" customHeight="1" spans="1:8">
      <c r="A52" s="37"/>
      <c r="B52" s="53" t="s">
        <v>97</v>
      </c>
      <c r="C52" s="59" t="s">
        <v>99</v>
      </c>
      <c r="D52" s="43" t="s">
        <v>100</v>
      </c>
      <c r="E52" s="40">
        <f ca="1" t="shared" si="7"/>
        <v>8.15144</v>
      </c>
      <c r="F52" s="41">
        <v>8</v>
      </c>
      <c r="G52" s="38">
        <f ca="1" t="shared" si="8"/>
        <v>65.21152</v>
      </c>
      <c r="H52" s="42"/>
    </row>
    <row r="53" s="25" customFormat="1" ht="22.5" customHeight="1" spans="1:8">
      <c r="A53" s="37"/>
      <c r="B53" s="53" t="s">
        <v>97</v>
      </c>
      <c r="C53" s="59" t="s">
        <v>243</v>
      </c>
      <c r="D53" s="43" t="s">
        <v>244</v>
      </c>
      <c r="E53" s="40">
        <f ca="1" t="shared" si="7"/>
        <v>0</v>
      </c>
      <c r="F53" s="41">
        <v>2</v>
      </c>
      <c r="G53" s="38">
        <f ca="1" t="shared" si="8"/>
        <v>0</v>
      </c>
      <c r="H53" s="42"/>
    </row>
    <row r="54" s="25" customFormat="1" ht="22.5" customHeight="1" spans="1:8">
      <c r="A54" s="37"/>
      <c r="B54" s="53" t="s">
        <v>97</v>
      </c>
      <c r="C54" s="59" t="s">
        <v>245</v>
      </c>
      <c r="D54" s="43" t="s">
        <v>246</v>
      </c>
      <c r="E54" s="40">
        <f ca="1" t="shared" si="7"/>
        <v>1.07074</v>
      </c>
      <c r="F54" s="41">
        <v>4</v>
      </c>
      <c r="G54" s="38">
        <f ca="1" t="shared" si="8"/>
        <v>4.28296</v>
      </c>
      <c r="H54" s="42"/>
    </row>
    <row r="55" s="25" customFormat="1" ht="22.5" customHeight="1" spans="1:8">
      <c r="A55" s="37"/>
      <c r="B55" s="64" t="s">
        <v>240</v>
      </c>
      <c r="C55" s="62"/>
      <c r="D55" s="65"/>
      <c r="E55" s="66"/>
      <c r="F55" s="41"/>
      <c r="G55" s="38">
        <f ca="1">SUM(G50:G54)</f>
        <v>180.7384</v>
      </c>
      <c r="H55" s="42"/>
    </row>
  </sheetData>
  <mergeCells count="29">
    <mergeCell ref="A1:G1"/>
    <mergeCell ref="A2:C2"/>
    <mergeCell ref="E2:H2"/>
    <mergeCell ref="A3:C3"/>
    <mergeCell ref="E3:H3"/>
    <mergeCell ref="A4:C4"/>
    <mergeCell ref="E4:H4"/>
    <mergeCell ref="A5:C5"/>
    <mergeCell ref="E5:H5"/>
    <mergeCell ref="A6:C6"/>
    <mergeCell ref="A49:C49"/>
    <mergeCell ref="B55:C55"/>
    <mergeCell ref="A7:A17"/>
    <mergeCell ref="A18:A28"/>
    <mergeCell ref="A29:A32"/>
    <mergeCell ref="A33:A36"/>
    <mergeCell ref="A37:A41"/>
    <mergeCell ref="A42:A48"/>
    <mergeCell ref="A50:A55"/>
    <mergeCell ref="B8:B9"/>
    <mergeCell ref="B10:B12"/>
    <mergeCell ref="B13:B14"/>
    <mergeCell ref="B15:B17"/>
    <mergeCell ref="B18:B19"/>
    <mergeCell ref="B20:B22"/>
    <mergeCell ref="B24:B25"/>
    <mergeCell ref="B26:B28"/>
    <mergeCell ref="B31:B32"/>
    <mergeCell ref="B35:B36"/>
  </mergeCells>
  <pageMargins left="0.393055555555556" right="0.7" top="0.432638888888889" bottom="0.432638888888889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85" zoomScaleNormal="85" topLeftCell="A34" workbookViewId="0">
      <selection activeCell="C43" sqref="C43"/>
    </sheetView>
  </sheetViews>
  <sheetFormatPr defaultColWidth="9" defaultRowHeight="14.4"/>
  <cols>
    <col min="1" max="1" width="7.00925925925926" style="25" customWidth="1"/>
    <col min="2" max="2" width="15.75" style="28" customWidth="1"/>
    <col min="3" max="3" width="24.25" style="28" customWidth="1"/>
    <col min="4" max="4" width="67.75" style="27" customWidth="1"/>
    <col min="5" max="5" width="9.75" style="25" customWidth="1"/>
    <col min="6" max="6" width="7" style="25" customWidth="1"/>
    <col min="7" max="7" width="9.87962962962963" style="25" customWidth="1"/>
    <col min="8" max="8" width="9" style="29"/>
    <col min="9" max="9" width="10.7037037037037" style="25" customWidth="1"/>
    <col min="10" max="10" width="49.2777777777778" style="25" customWidth="1"/>
    <col min="11" max="17" width="10.7037037037037" style="25" customWidth="1"/>
    <col min="18" max="16384" width="9" style="25"/>
  </cols>
  <sheetData>
    <row r="1" s="25" customFormat="1" ht="28.5" customHeight="1" spans="1:8">
      <c r="A1" s="30" t="s">
        <v>247</v>
      </c>
      <c r="B1" s="30"/>
      <c r="C1" s="30"/>
      <c r="D1" s="30"/>
      <c r="E1" s="30"/>
      <c r="F1" s="30"/>
      <c r="G1" s="30"/>
      <c r="H1" s="29"/>
    </row>
    <row r="2" s="52" customFormat="1" ht="28.5" customHeight="1" spans="1:9">
      <c r="A2" s="31" t="s">
        <v>1</v>
      </c>
      <c r="B2" s="31"/>
      <c r="C2" s="31"/>
      <c r="D2" s="31"/>
      <c r="E2" s="32">
        <f ca="1">SUM(G7:G51)-E3</f>
        <v>8732.37928</v>
      </c>
      <c r="F2" s="33"/>
      <c r="G2" s="33"/>
      <c r="H2" s="34"/>
      <c r="I2" s="60">
        <f ca="1">E2+E3</f>
        <v>9559.42888</v>
      </c>
    </row>
    <row r="3" s="52" customFormat="1" ht="28.5" customHeight="1" spans="1:9">
      <c r="A3" s="31" t="s">
        <v>2</v>
      </c>
      <c r="B3" s="31"/>
      <c r="C3" s="31"/>
      <c r="D3" s="31"/>
      <c r="E3" s="32">
        <f ca="1">G10+G11+G12</f>
        <v>827.0496</v>
      </c>
      <c r="F3" s="33"/>
      <c r="G3" s="33"/>
      <c r="H3" s="34"/>
      <c r="I3" s="60"/>
    </row>
    <row r="4" s="52" customFormat="1" ht="28.5" customHeight="1" spans="1:9">
      <c r="A4" s="31" t="s">
        <v>3</v>
      </c>
      <c r="B4" s="31"/>
      <c r="C4" s="31"/>
      <c r="D4" s="31"/>
      <c r="E4" s="32">
        <f ca="1">SUM(G52:G56)</f>
        <v>271.1076</v>
      </c>
      <c r="F4" s="33"/>
      <c r="G4" s="33"/>
      <c r="H4" s="34"/>
      <c r="I4" s="60"/>
    </row>
    <row r="5" s="52" customFormat="1" ht="34" customHeight="1" spans="1:9">
      <c r="A5" s="31" t="s">
        <v>4</v>
      </c>
      <c r="B5" s="31"/>
      <c r="C5" s="31"/>
      <c r="D5" s="31"/>
      <c r="E5" s="32">
        <f ca="1">SUM(E2:G4)</f>
        <v>9830.53648</v>
      </c>
      <c r="F5" s="33"/>
      <c r="G5" s="33"/>
      <c r="H5" s="34"/>
      <c r="I5" s="60"/>
    </row>
    <row r="6" s="26" customFormat="1" ht="22.5" customHeight="1" spans="1:8">
      <c r="A6" s="35" t="s">
        <v>5</v>
      </c>
      <c r="B6" s="35"/>
      <c r="C6" s="35"/>
      <c r="D6" s="35" t="s">
        <v>6</v>
      </c>
      <c r="E6" s="35" t="s">
        <v>7</v>
      </c>
      <c r="F6" s="35" t="s">
        <v>8</v>
      </c>
      <c r="G6" s="35" t="s">
        <v>9</v>
      </c>
      <c r="H6" s="36" t="s">
        <v>10</v>
      </c>
    </row>
    <row r="7" s="25" customFormat="1" ht="39" customHeight="1" spans="1:8">
      <c r="A7" s="37" t="s">
        <v>11</v>
      </c>
      <c r="B7" s="53" t="s">
        <v>12</v>
      </c>
      <c r="C7" s="39" t="s">
        <v>13</v>
      </c>
      <c r="D7" s="39" t="s">
        <v>248</v>
      </c>
      <c r="E7" s="40">
        <f ca="1" t="shared" ref="E7:E20" si="0">(EVALUATE(SUBSTITUTE(SUBSTITUTE(D7,"【","*ISTEXT（""【"),"】","】""）")))</f>
        <v>1824.70764</v>
      </c>
      <c r="F7" s="41">
        <v>1</v>
      </c>
      <c r="G7" s="38">
        <f ca="1" t="shared" ref="G7:G18" si="1">F7*E7</f>
        <v>1824.70764</v>
      </c>
      <c r="H7" s="42"/>
    </row>
    <row r="8" s="25" customFormat="1" ht="55.5" customHeight="1" spans="1:8">
      <c r="A8" s="37"/>
      <c r="B8" s="53" t="s">
        <v>15</v>
      </c>
      <c r="C8" s="39" t="s">
        <v>192</v>
      </c>
      <c r="D8" s="39" t="s">
        <v>249</v>
      </c>
      <c r="E8" s="40">
        <f ca="1">-(EVALUATE(SUBSTITUTE(SUBSTITUTE(D8,"【","*ISTEXT（""【"),"】","】""）")))</f>
        <v>-130.855</v>
      </c>
      <c r="F8" s="41">
        <v>8</v>
      </c>
      <c r="G8" s="38">
        <f ca="1" t="shared" si="1"/>
        <v>-1046.84</v>
      </c>
      <c r="H8" s="42"/>
    </row>
    <row r="9" s="25" customFormat="1" ht="55.5" customHeight="1" spans="1:8">
      <c r="A9" s="37"/>
      <c r="B9" s="37"/>
      <c r="C9" s="39" t="s">
        <v>45</v>
      </c>
      <c r="D9" s="39" t="s">
        <v>250</v>
      </c>
      <c r="E9" s="40">
        <f ca="1">-(EVALUATE(SUBSTITUTE(SUBSTITUTE(D9,"【","*ISTEXT（""【"),"】","】""）")))</f>
        <v>-142.915</v>
      </c>
      <c r="F9" s="41">
        <v>1</v>
      </c>
      <c r="G9" s="38">
        <f ca="1" t="shared" si="1"/>
        <v>-142.915</v>
      </c>
      <c r="H9" s="42"/>
    </row>
    <row r="10" s="25" customFormat="1" ht="35" customHeight="1" spans="1:8">
      <c r="A10" s="37"/>
      <c r="B10" s="53" t="s">
        <v>20</v>
      </c>
      <c r="C10" s="39" t="s">
        <v>251</v>
      </c>
      <c r="D10" s="39" t="s">
        <v>195</v>
      </c>
      <c r="E10" s="40">
        <f ca="1" t="shared" si="0"/>
        <v>10.0132</v>
      </c>
      <c r="F10" s="41">
        <v>18</v>
      </c>
      <c r="G10" s="38">
        <f ca="1" t="shared" si="1"/>
        <v>180.2376</v>
      </c>
      <c r="H10" s="42">
        <v>3</v>
      </c>
    </row>
    <row r="11" s="25" customFormat="1" ht="22.5" customHeight="1" spans="1:8">
      <c r="A11" s="37"/>
      <c r="B11" s="37"/>
      <c r="C11" s="39" t="s">
        <v>252</v>
      </c>
      <c r="D11" s="39" t="s">
        <v>197</v>
      </c>
      <c r="E11" s="40">
        <f ca="1" t="shared" si="0"/>
        <v>12.936</v>
      </c>
      <c r="F11" s="41">
        <v>27</v>
      </c>
      <c r="G11" s="38">
        <f ca="1" t="shared" si="1"/>
        <v>349.272</v>
      </c>
      <c r="H11" s="42">
        <v>23</v>
      </c>
    </row>
    <row r="12" s="25" customFormat="1" ht="22.5" customHeight="1" spans="1:8">
      <c r="A12" s="37"/>
      <c r="B12" s="37"/>
      <c r="C12" s="39" t="s">
        <v>253</v>
      </c>
      <c r="D12" s="39" t="s">
        <v>199</v>
      </c>
      <c r="E12" s="40">
        <f ca="1" t="shared" si="0"/>
        <v>8.265</v>
      </c>
      <c r="F12" s="41">
        <v>36</v>
      </c>
      <c r="G12" s="38">
        <f ca="1" t="shared" si="1"/>
        <v>297.54</v>
      </c>
      <c r="H12" s="42"/>
    </row>
    <row r="13" s="25" customFormat="1" ht="22.5" customHeight="1" spans="1:8">
      <c r="A13" s="37"/>
      <c r="B13" s="54" t="s">
        <v>25</v>
      </c>
      <c r="C13" s="39" t="s">
        <v>115</v>
      </c>
      <c r="D13" s="39" t="s">
        <v>116</v>
      </c>
      <c r="E13" s="40">
        <f ca="1" t="shared" si="0"/>
        <v>1.24</v>
      </c>
      <c r="F13" s="41">
        <v>54</v>
      </c>
      <c r="G13" s="38">
        <f ca="1" t="shared" si="1"/>
        <v>66.96</v>
      </c>
      <c r="H13" s="42"/>
    </row>
    <row r="14" s="25" customFormat="1" ht="39" customHeight="1" spans="1:8">
      <c r="A14" s="37"/>
      <c r="B14" s="46"/>
      <c r="C14" s="39" t="s">
        <v>25</v>
      </c>
      <c r="D14" s="39" t="s">
        <v>200</v>
      </c>
      <c r="E14" s="40">
        <f ca="1" t="shared" si="0"/>
        <v>30.2482</v>
      </c>
      <c r="F14" s="41">
        <v>54</v>
      </c>
      <c r="G14" s="38">
        <f ca="1" t="shared" si="1"/>
        <v>1633.4028</v>
      </c>
      <c r="H14" s="42"/>
    </row>
    <row r="15" s="25" customFormat="1" ht="39" customHeight="1" spans="1:8">
      <c r="A15" s="37"/>
      <c r="B15" s="53" t="s">
        <v>28</v>
      </c>
      <c r="C15" s="39" t="s">
        <v>254</v>
      </c>
      <c r="D15" s="43" t="s">
        <v>201</v>
      </c>
      <c r="E15" s="40">
        <f ca="1" t="shared" si="0"/>
        <v>7.96616</v>
      </c>
      <c r="F15" s="41">
        <v>18</v>
      </c>
      <c r="G15" s="38">
        <f ca="1" t="shared" si="1"/>
        <v>143.39088</v>
      </c>
      <c r="H15" s="42"/>
    </row>
    <row r="16" s="25" customFormat="1" ht="78" customHeight="1" spans="1:8">
      <c r="A16" s="37"/>
      <c r="B16" s="37"/>
      <c r="C16" s="39" t="s">
        <v>255</v>
      </c>
      <c r="D16" s="43" t="s">
        <v>256</v>
      </c>
      <c r="E16" s="40">
        <f ca="1" t="shared" si="0"/>
        <v>17.601</v>
      </c>
      <c r="F16" s="41">
        <v>1</v>
      </c>
      <c r="G16" s="38">
        <f ca="1" t="shared" si="1"/>
        <v>17.601</v>
      </c>
      <c r="H16" s="42"/>
    </row>
    <row r="17" s="25" customFormat="1" ht="90" customHeight="1" spans="1:8">
      <c r="A17" s="37"/>
      <c r="B17" s="37"/>
      <c r="C17" s="39" t="s">
        <v>257</v>
      </c>
      <c r="D17" s="43" t="s">
        <v>258</v>
      </c>
      <c r="E17" s="40">
        <f ca="1" t="shared" si="0"/>
        <v>24.1554</v>
      </c>
      <c r="F17" s="41">
        <v>8</v>
      </c>
      <c r="G17" s="38">
        <f ca="1" t="shared" si="1"/>
        <v>193.2432</v>
      </c>
      <c r="H17" s="42"/>
    </row>
    <row r="18" s="25" customFormat="1" ht="33" customHeight="1" spans="1:8">
      <c r="A18" s="37"/>
      <c r="B18" s="37"/>
      <c r="C18" s="39" t="s">
        <v>259</v>
      </c>
      <c r="D18" s="43" t="s">
        <v>205</v>
      </c>
      <c r="E18" s="40">
        <f ca="1" t="shared" si="0"/>
        <v>8.181</v>
      </c>
      <c r="F18" s="41">
        <v>2</v>
      </c>
      <c r="G18" s="38">
        <f ca="1" t="shared" si="1"/>
        <v>16.362</v>
      </c>
      <c r="H18" s="42"/>
    </row>
    <row r="19" s="25" customFormat="1" ht="51" customHeight="1" spans="1:8">
      <c r="A19" s="44" t="s">
        <v>35</v>
      </c>
      <c r="B19" s="44" t="s">
        <v>12</v>
      </c>
      <c r="C19" s="43" t="s">
        <v>206</v>
      </c>
      <c r="D19" s="43" t="s">
        <v>260</v>
      </c>
      <c r="E19" s="40">
        <f ca="1" t="shared" si="0"/>
        <v>319.085</v>
      </c>
      <c r="F19" s="55">
        <v>1</v>
      </c>
      <c r="G19" s="40">
        <f ca="1" t="shared" ref="G19:G23" si="2">E19*F19</f>
        <v>319.085</v>
      </c>
      <c r="H19" s="42"/>
    </row>
    <row r="20" s="25" customFormat="1" ht="51" customHeight="1" spans="1:10">
      <c r="A20" s="45"/>
      <c r="B20" s="56"/>
      <c r="C20" s="43" t="s">
        <v>208</v>
      </c>
      <c r="D20" s="43" t="s">
        <v>261</v>
      </c>
      <c r="E20" s="40">
        <f ca="1" t="shared" si="0"/>
        <v>3124.6117</v>
      </c>
      <c r="F20" s="55">
        <v>1</v>
      </c>
      <c r="G20" s="40">
        <f ca="1" t="shared" si="2"/>
        <v>3124.6117</v>
      </c>
      <c r="H20" s="42"/>
      <c r="J20" s="28"/>
    </row>
    <row r="21" s="25" customFormat="1" ht="35" customHeight="1" spans="1:10">
      <c r="A21" s="45"/>
      <c r="B21" s="53" t="s">
        <v>15</v>
      </c>
      <c r="C21" s="43" t="s">
        <v>18</v>
      </c>
      <c r="D21" s="43" t="s">
        <v>262</v>
      </c>
      <c r="E21" s="40">
        <f ca="1">-(EVALUATE(SUBSTITUTE(SUBSTITUTE(D21,"【","*ISTEXT（""【"),"】","】""）")))</f>
        <v>-85.91</v>
      </c>
      <c r="F21" s="55">
        <v>7</v>
      </c>
      <c r="G21" s="40">
        <f ca="1" t="shared" si="2"/>
        <v>-601.37</v>
      </c>
      <c r="H21" s="42"/>
      <c r="J21" s="28"/>
    </row>
    <row r="22" s="25" customFormat="1" ht="35" customHeight="1" spans="1:8">
      <c r="A22" s="45"/>
      <c r="B22" s="53"/>
      <c r="C22" s="43" t="s">
        <v>43</v>
      </c>
      <c r="D22" s="43" t="s">
        <v>263</v>
      </c>
      <c r="E22" s="40">
        <f ca="1">-(EVALUATE(SUBSTITUTE(SUBSTITUTE(D22,"【","*ISTEXT（""【"),"】","】""）")))</f>
        <v>-66.107</v>
      </c>
      <c r="F22" s="55">
        <v>1</v>
      </c>
      <c r="G22" s="40">
        <f ca="1" t="shared" si="2"/>
        <v>-66.107</v>
      </c>
      <c r="H22" s="42"/>
    </row>
    <row r="23" s="25" customFormat="1" ht="35" customHeight="1" spans="1:8">
      <c r="A23" s="45"/>
      <c r="B23" s="53"/>
      <c r="C23" s="43" t="s">
        <v>45</v>
      </c>
      <c r="D23" s="43" t="s">
        <v>264</v>
      </c>
      <c r="E23" s="40">
        <f ca="1">-(EVALUATE(SUBSTITUTE(SUBSTITUTE(D23,"【","*ISTEXT（""【"),"】","】""）")))</f>
        <v>-60.089</v>
      </c>
      <c r="F23" s="55">
        <v>1</v>
      </c>
      <c r="G23" s="40">
        <f ca="1" t="shared" si="2"/>
        <v>-60.089</v>
      </c>
      <c r="H23" s="42"/>
    </row>
    <row r="24" s="25" customFormat="1" ht="22.5" customHeight="1" spans="1:8">
      <c r="A24" s="45"/>
      <c r="B24" s="53"/>
      <c r="C24" s="43" t="s">
        <v>265</v>
      </c>
      <c r="D24" s="43" t="s">
        <v>266</v>
      </c>
      <c r="E24" s="40">
        <f ca="1" t="shared" ref="E24:E31" si="3">(EVALUATE(SUBSTITUTE(SUBSTITUTE(D24,"【","*ISTEXT（""【"),"】","】""）")))</f>
        <v>1.8688</v>
      </c>
      <c r="F24" s="55">
        <v>8</v>
      </c>
      <c r="G24" s="40">
        <f ca="1" t="shared" ref="G24:G40" si="4">E24*F24</f>
        <v>14.9504</v>
      </c>
      <c r="H24" s="42"/>
    </row>
    <row r="25" s="25" customFormat="1" ht="22.5" customHeight="1" spans="1:8">
      <c r="A25" s="45"/>
      <c r="B25" s="53" t="s">
        <v>47</v>
      </c>
      <c r="C25" s="43"/>
      <c r="D25" s="43" t="s">
        <v>213</v>
      </c>
      <c r="E25" s="40">
        <f ca="1" t="shared" si="3"/>
        <v>1.92</v>
      </c>
      <c r="F25" s="55">
        <v>54</v>
      </c>
      <c r="G25" s="40">
        <f ca="1" t="shared" si="4"/>
        <v>103.68</v>
      </c>
      <c r="H25" s="42"/>
    </row>
    <row r="26" s="25" customFormat="1" ht="27" customHeight="1" spans="1:8">
      <c r="A26" s="45"/>
      <c r="B26" s="54" t="s">
        <v>25</v>
      </c>
      <c r="C26" s="43" t="s">
        <v>18</v>
      </c>
      <c r="D26" s="43" t="s">
        <v>267</v>
      </c>
      <c r="E26" s="40">
        <f ca="1" t="shared" si="3"/>
        <v>14.509</v>
      </c>
      <c r="F26" s="55">
        <v>42</v>
      </c>
      <c r="G26" s="40">
        <f ca="1" t="shared" si="4"/>
        <v>609.378</v>
      </c>
      <c r="H26" s="42"/>
    </row>
    <row r="27" s="25" customFormat="1" ht="38" customHeight="1" spans="1:8">
      <c r="A27" s="45"/>
      <c r="B27" s="46"/>
      <c r="C27" s="43" t="s">
        <v>16</v>
      </c>
      <c r="D27" s="43" t="s">
        <v>268</v>
      </c>
      <c r="E27" s="40">
        <f ca="1" t="shared" si="3"/>
        <v>14.8534</v>
      </c>
      <c r="F27" s="55">
        <v>12</v>
      </c>
      <c r="G27" s="40">
        <f ca="1" t="shared" si="4"/>
        <v>178.2408</v>
      </c>
      <c r="H27" s="42"/>
    </row>
    <row r="28" s="25" customFormat="1" ht="68" customHeight="1" spans="1:8">
      <c r="A28" s="45"/>
      <c r="B28" s="53" t="s">
        <v>28</v>
      </c>
      <c r="C28" s="43" t="s">
        <v>192</v>
      </c>
      <c r="D28" s="43" t="s">
        <v>216</v>
      </c>
      <c r="E28" s="40">
        <f ca="1" t="shared" si="3"/>
        <v>10.9376</v>
      </c>
      <c r="F28" s="55">
        <v>24</v>
      </c>
      <c r="G28" s="40">
        <f ca="1" t="shared" si="4"/>
        <v>262.5024</v>
      </c>
      <c r="H28" s="42"/>
    </row>
    <row r="29" s="25" customFormat="1" ht="68" customHeight="1" spans="1:8">
      <c r="A29" s="45"/>
      <c r="B29" s="53"/>
      <c r="C29" s="43" t="s">
        <v>45</v>
      </c>
      <c r="D29" s="43" t="s">
        <v>217</v>
      </c>
      <c r="E29" s="40">
        <f ca="1" t="shared" si="3"/>
        <v>9.9356</v>
      </c>
      <c r="F29" s="55">
        <v>3</v>
      </c>
      <c r="G29" s="40">
        <f ca="1" t="shared" si="4"/>
        <v>29.8068</v>
      </c>
      <c r="H29" s="42"/>
    </row>
    <row r="30" s="25" customFormat="1" ht="22.5" customHeight="1" spans="1:8">
      <c r="A30" s="46"/>
      <c r="B30" s="37"/>
      <c r="C30" s="39" t="s">
        <v>269</v>
      </c>
      <c r="D30" s="43" t="s">
        <v>205</v>
      </c>
      <c r="E30" s="40">
        <f ca="1" t="shared" si="3"/>
        <v>8.181</v>
      </c>
      <c r="F30" s="41">
        <v>3</v>
      </c>
      <c r="G30" s="38">
        <f ca="1" t="shared" si="4"/>
        <v>24.543</v>
      </c>
      <c r="H30" s="42"/>
    </row>
    <row r="31" s="25" customFormat="1" ht="39" customHeight="1" spans="1:8">
      <c r="A31" s="37" t="s">
        <v>53</v>
      </c>
      <c r="B31" s="53" t="s">
        <v>12</v>
      </c>
      <c r="C31" s="39" t="s">
        <v>13</v>
      </c>
      <c r="D31" s="43" t="s">
        <v>219</v>
      </c>
      <c r="E31" s="40">
        <f ca="1" t="shared" si="3"/>
        <v>385.01004</v>
      </c>
      <c r="F31" s="41">
        <v>1</v>
      </c>
      <c r="G31" s="38">
        <f ca="1" t="shared" si="4"/>
        <v>385.01004</v>
      </c>
      <c r="H31" s="42"/>
    </row>
    <row r="32" s="25" customFormat="1" ht="22.5" customHeight="1" spans="1:8">
      <c r="A32" s="37"/>
      <c r="B32" s="53" t="s">
        <v>15</v>
      </c>
      <c r="C32" s="39"/>
      <c r="D32" s="43" t="s">
        <v>220</v>
      </c>
      <c r="E32" s="40">
        <f ca="1">-(EVALUATE(SUBSTITUTE(SUBSTITUTE(D32,"【","*ISTEXT（""【"),"】","】""）")))</f>
        <v>-2.03</v>
      </c>
      <c r="F32" s="41">
        <v>9</v>
      </c>
      <c r="G32" s="38">
        <f ca="1" t="shared" si="4"/>
        <v>-18.27</v>
      </c>
      <c r="H32" s="42"/>
    </row>
    <row r="33" s="25" customFormat="1" ht="22.5" customHeight="1" spans="1:8">
      <c r="A33" s="37"/>
      <c r="B33" s="54" t="s">
        <v>28</v>
      </c>
      <c r="C33" s="39" t="s">
        <v>221</v>
      </c>
      <c r="D33" s="43" t="s">
        <v>222</v>
      </c>
      <c r="E33" s="40">
        <f ca="1" t="shared" ref="E33:E35" si="5">(EVALUATE(SUBSTITUTE(SUBSTITUTE(D33,"【","*ISTEXT（""【"),"】","】""）")))</f>
        <v>1.506</v>
      </c>
      <c r="F33" s="41">
        <v>9</v>
      </c>
      <c r="G33" s="38">
        <f ca="1" t="shared" si="4"/>
        <v>13.554</v>
      </c>
      <c r="H33" s="42"/>
    </row>
    <row r="34" s="25" customFormat="1" ht="39" customHeight="1" spans="1:8">
      <c r="A34" s="37"/>
      <c r="B34" s="46"/>
      <c r="C34" s="39" t="s">
        <v>223</v>
      </c>
      <c r="D34" s="43" t="s">
        <v>205</v>
      </c>
      <c r="E34" s="40">
        <f ca="1" t="shared" si="5"/>
        <v>8.181</v>
      </c>
      <c r="F34" s="41">
        <v>2</v>
      </c>
      <c r="G34" s="38">
        <f ca="1" t="shared" si="4"/>
        <v>16.362</v>
      </c>
      <c r="H34" s="42"/>
    </row>
    <row r="35" s="25" customFormat="1" ht="39" customHeight="1" spans="1:8">
      <c r="A35" s="37" t="s">
        <v>57</v>
      </c>
      <c r="B35" s="53" t="s">
        <v>12</v>
      </c>
      <c r="C35" s="39" t="s">
        <v>13</v>
      </c>
      <c r="D35" s="43" t="s">
        <v>219</v>
      </c>
      <c r="E35" s="40">
        <f ca="1" t="shared" si="5"/>
        <v>385.01004</v>
      </c>
      <c r="F35" s="41">
        <v>1</v>
      </c>
      <c r="G35" s="38">
        <f ca="1" t="shared" si="4"/>
        <v>385.01004</v>
      </c>
      <c r="H35" s="42"/>
    </row>
    <row r="36" s="25" customFormat="1" ht="22.5" customHeight="1" spans="1:8">
      <c r="A36" s="37"/>
      <c r="B36" s="53" t="s">
        <v>15</v>
      </c>
      <c r="C36" s="39"/>
      <c r="D36" s="43" t="s">
        <v>220</v>
      </c>
      <c r="E36" s="40">
        <f ca="1">-(EVALUATE(SUBSTITUTE(SUBSTITUTE(D36,"【","*ISTEXT（""【"),"】","】""）")))</f>
        <v>-2.03</v>
      </c>
      <c r="F36" s="41">
        <v>9</v>
      </c>
      <c r="G36" s="38">
        <f ca="1" t="shared" si="4"/>
        <v>-18.27</v>
      </c>
      <c r="H36" s="42"/>
    </row>
    <row r="37" s="25" customFormat="1" ht="22.5" customHeight="1" spans="1:8">
      <c r="A37" s="37"/>
      <c r="B37" s="54" t="s">
        <v>28</v>
      </c>
      <c r="C37" s="39" t="s">
        <v>221</v>
      </c>
      <c r="D37" s="43" t="s">
        <v>222</v>
      </c>
      <c r="E37" s="40">
        <f ca="1">(EVALUATE(SUBSTITUTE(SUBSTITUTE(D37,"【","*ISTEXT（""【"),"】","】""）")))</f>
        <v>1.506</v>
      </c>
      <c r="F37" s="41">
        <v>9</v>
      </c>
      <c r="G37" s="38">
        <f ca="1" t="shared" si="4"/>
        <v>13.554</v>
      </c>
      <c r="H37" s="42"/>
    </row>
    <row r="38" s="25" customFormat="1" ht="39" customHeight="1" spans="1:8">
      <c r="A38" s="37"/>
      <c r="B38" s="46"/>
      <c r="C38" s="39" t="s">
        <v>223</v>
      </c>
      <c r="D38" s="43" t="s">
        <v>205</v>
      </c>
      <c r="E38" s="40">
        <f ca="1" t="shared" ref="E38:E43" si="6">(EVALUATE(SUBSTITUTE(SUBSTITUTE(D38,"【","*ISTEXT（""【"),"】","】""）")))</f>
        <v>8.181</v>
      </c>
      <c r="F38" s="41">
        <v>2</v>
      </c>
      <c r="G38" s="38">
        <f ca="1" t="shared" si="4"/>
        <v>16.362</v>
      </c>
      <c r="H38" s="42"/>
    </row>
    <row r="39" s="25" customFormat="1" ht="22.5" customHeight="1" spans="1:8">
      <c r="A39" s="44" t="s">
        <v>45</v>
      </c>
      <c r="B39" s="53" t="s">
        <v>58</v>
      </c>
      <c r="C39" s="43" t="s">
        <v>224</v>
      </c>
      <c r="D39" s="43" t="s">
        <v>225</v>
      </c>
      <c r="E39" s="40">
        <f ca="1" t="shared" si="6"/>
        <v>14.754</v>
      </c>
      <c r="F39" s="41">
        <v>3</v>
      </c>
      <c r="G39" s="38">
        <f ca="1" t="shared" si="4"/>
        <v>44.262</v>
      </c>
      <c r="H39" s="42"/>
    </row>
    <row r="40" s="25" customFormat="1" ht="22.5" customHeight="1" spans="1:8">
      <c r="A40" s="45"/>
      <c r="B40" s="53" t="s">
        <v>58</v>
      </c>
      <c r="C40" s="43" t="s">
        <v>226</v>
      </c>
      <c r="D40" s="43" t="s">
        <v>227</v>
      </c>
      <c r="E40" s="40">
        <f ca="1" t="shared" si="6"/>
        <v>20.3515</v>
      </c>
      <c r="F40" s="41">
        <v>3</v>
      </c>
      <c r="G40" s="38">
        <f ca="1" t="shared" si="4"/>
        <v>61.0545</v>
      </c>
      <c r="H40" s="42"/>
    </row>
    <row r="41" s="25" customFormat="1" ht="22.5" customHeight="1" spans="1:8">
      <c r="A41" s="45"/>
      <c r="B41" s="53" t="s">
        <v>58</v>
      </c>
      <c r="C41" s="39" t="s">
        <v>146</v>
      </c>
      <c r="D41" s="43" t="s">
        <v>228</v>
      </c>
      <c r="E41" s="40">
        <f ca="1" t="shared" si="6"/>
        <v>-0.638</v>
      </c>
      <c r="F41" s="41">
        <v>3</v>
      </c>
      <c r="G41" s="38">
        <f ca="1" t="shared" ref="G41:G43" si="7">E41*F41</f>
        <v>-1.914</v>
      </c>
      <c r="H41" s="42"/>
    </row>
    <row r="42" s="25" customFormat="1" ht="22.5" customHeight="1" spans="1:8">
      <c r="A42" s="45"/>
      <c r="B42" s="57" t="s">
        <v>67</v>
      </c>
      <c r="C42" s="39"/>
      <c r="D42" s="43" t="s">
        <v>270</v>
      </c>
      <c r="E42" s="40">
        <f ca="1" t="shared" si="6"/>
        <v>14.208</v>
      </c>
      <c r="F42" s="41">
        <v>1</v>
      </c>
      <c r="G42" s="38">
        <f ca="1" t="shared" si="7"/>
        <v>14.208</v>
      </c>
      <c r="H42" s="42"/>
    </row>
    <row r="43" s="25" customFormat="1" ht="35" customHeight="1" spans="1:8">
      <c r="A43" s="46"/>
      <c r="B43" s="57" t="s">
        <v>151</v>
      </c>
      <c r="C43" s="43" t="s">
        <v>152</v>
      </c>
      <c r="D43" s="43" t="s">
        <v>230</v>
      </c>
      <c r="E43" s="40">
        <f ca="1" t="shared" si="6"/>
        <v>2.36</v>
      </c>
      <c r="F43" s="55">
        <v>3</v>
      </c>
      <c r="G43" s="40">
        <f ca="1" t="shared" si="7"/>
        <v>7.08</v>
      </c>
      <c r="H43" s="58"/>
    </row>
    <row r="44" s="25" customFormat="1" ht="49" customHeight="1" spans="1:8">
      <c r="A44" s="37" t="s">
        <v>70</v>
      </c>
      <c r="B44" s="53" t="s">
        <v>71</v>
      </c>
      <c r="C44" s="39" t="s">
        <v>154</v>
      </c>
      <c r="D44" s="43" t="s">
        <v>231</v>
      </c>
      <c r="E44" s="40">
        <f ca="1" t="shared" ref="E44:E56" si="8">(EVALUATE(SUBSTITUTE(SUBSTITUTE(D44,"【","*ISTEXT（""【"),"】","】""）")))</f>
        <v>65.6978</v>
      </c>
      <c r="F44" s="41">
        <v>3</v>
      </c>
      <c r="G44" s="38">
        <f ca="1" t="shared" ref="G44:G56" si="9">E44*F44</f>
        <v>197.0934</v>
      </c>
      <c r="H44" s="42">
        <v>32</v>
      </c>
    </row>
    <row r="45" s="25" customFormat="1" ht="33" customHeight="1" spans="1:8">
      <c r="A45" s="37"/>
      <c r="B45" s="53" t="s">
        <v>71</v>
      </c>
      <c r="C45" s="39" t="s">
        <v>156</v>
      </c>
      <c r="D45" s="43" t="s">
        <v>232</v>
      </c>
      <c r="E45" s="40">
        <f ca="1" t="shared" si="8"/>
        <v>44.6352</v>
      </c>
      <c r="F45" s="41">
        <v>3</v>
      </c>
      <c r="G45" s="38">
        <f ca="1" t="shared" si="9"/>
        <v>133.9056</v>
      </c>
      <c r="H45" s="42">
        <v>22</v>
      </c>
    </row>
    <row r="46" s="25" customFormat="1" ht="39" customHeight="1" spans="1:8">
      <c r="A46" s="37"/>
      <c r="B46" s="53" t="s">
        <v>71</v>
      </c>
      <c r="C46" s="39" t="s">
        <v>146</v>
      </c>
      <c r="D46" s="43" t="s">
        <v>233</v>
      </c>
      <c r="E46" s="40">
        <f ca="1" t="shared" si="8"/>
        <v>-0.167</v>
      </c>
      <c r="F46" s="41">
        <v>3</v>
      </c>
      <c r="G46" s="38">
        <f ca="1" t="shared" si="9"/>
        <v>-0.501000000000001</v>
      </c>
      <c r="H46" s="42"/>
    </row>
    <row r="47" s="25" customFormat="1" ht="73" customHeight="1" spans="1:8">
      <c r="A47" s="37"/>
      <c r="B47" s="53" t="s">
        <v>76</v>
      </c>
      <c r="C47" s="39" t="s">
        <v>169</v>
      </c>
      <c r="D47" s="43" t="s">
        <v>271</v>
      </c>
      <c r="E47" s="40">
        <f ca="1" t="shared" si="8"/>
        <v>654.012</v>
      </c>
      <c r="F47" s="41">
        <v>1</v>
      </c>
      <c r="G47" s="38">
        <f ca="1" t="shared" si="9"/>
        <v>654.012</v>
      </c>
      <c r="H47" s="42">
        <v>27</v>
      </c>
    </row>
    <row r="48" s="25" customFormat="1" ht="39" customHeight="1" spans="1:8">
      <c r="A48" s="37"/>
      <c r="B48" s="53" t="s">
        <v>236</v>
      </c>
      <c r="C48" s="39" t="s">
        <v>169</v>
      </c>
      <c r="D48" s="43" t="s">
        <v>272</v>
      </c>
      <c r="E48" s="40">
        <f ca="1" t="shared" si="8"/>
        <v>62.20368</v>
      </c>
      <c r="F48" s="41">
        <v>1</v>
      </c>
      <c r="G48" s="38">
        <f ca="1" t="shared" si="9"/>
        <v>62.20368</v>
      </c>
      <c r="H48" s="42">
        <v>42</v>
      </c>
    </row>
    <row r="49" s="25" customFormat="1" ht="31" customHeight="1" spans="1:8">
      <c r="A49" s="37"/>
      <c r="B49" s="53" t="s">
        <v>273</v>
      </c>
      <c r="C49" s="39" t="s">
        <v>83</v>
      </c>
      <c r="D49" s="43" t="s">
        <v>239</v>
      </c>
      <c r="E49" s="40">
        <f ca="1" t="shared" si="8"/>
        <v>40.3372</v>
      </c>
      <c r="F49" s="41">
        <v>2</v>
      </c>
      <c r="G49" s="38">
        <f ca="1" t="shared" si="9"/>
        <v>80.6744</v>
      </c>
      <c r="H49" s="42"/>
    </row>
    <row r="50" s="25" customFormat="1" ht="22.5" customHeight="1" spans="1:8">
      <c r="A50" s="37"/>
      <c r="B50" s="53" t="s">
        <v>274</v>
      </c>
      <c r="C50" s="39" t="s">
        <v>86</v>
      </c>
      <c r="D50" s="43" t="s">
        <v>275</v>
      </c>
      <c r="E50" s="40">
        <f ca="1" t="shared" si="8"/>
        <v>11.1</v>
      </c>
      <c r="F50" s="41">
        <v>1</v>
      </c>
      <c r="G50" s="38">
        <f ca="1" t="shared" si="9"/>
        <v>11.1</v>
      </c>
      <c r="H50" s="42"/>
    </row>
    <row r="51" s="25" customFormat="1" ht="22.5" customHeight="1" spans="1:8">
      <c r="A51" s="37"/>
      <c r="B51" s="53" t="s">
        <v>88</v>
      </c>
      <c r="C51" s="39"/>
      <c r="D51" s="43" t="s">
        <v>183</v>
      </c>
      <c r="E51" s="40">
        <f ca="1" t="shared" si="8"/>
        <v>5.124</v>
      </c>
      <c r="F51" s="41">
        <v>6</v>
      </c>
      <c r="G51" s="38">
        <f ca="1" t="shared" si="9"/>
        <v>30.744</v>
      </c>
      <c r="H51" s="42"/>
    </row>
    <row r="52" s="25" customFormat="1" ht="22.5" customHeight="1" spans="1:8">
      <c r="A52" s="37" t="s">
        <v>92</v>
      </c>
      <c r="B52" s="53" t="s">
        <v>94</v>
      </c>
      <c r="C52" s="59" t="s">
        <v>94</v>
      </c>
      <c r="D52" s="50" t="s">
        <v>241</v>
      </c>
      <c r="E52" s="40">
        <f ca="1" t="shared" si="8"/>
        <v>3.7052</v>
      </c>
      <c r="F52" s="41">
        <v>15</v>
      </c>
      <c r="G52" s="38">
        <f ca="1" t="shared" si="9"/>
        <v>55.578</v>
      </c>
      <c r="H52" s="42"/>
    </row>
    <row r="53" s="25" customFormat="1" ht="22.5" customHeight="1" spans="1:8">
      <c r="A53" s="37"/>
      <c r="B53" s="53" t="s">
        <v>97</v>
      </c>
      <c r="C53" s="59" t="s">
        <v>97</v>
      </c>
      <c r="D53" s="50" t="s">
        <v>242</v>
      </c>
      <c r="E53" s="40">
        <f ca="1" t="shared" si="8"/>
        <v>9.27399</v>
      </c>
      <c r="F53" s="41">
        <v>12</v>
      </c>
      <c r="G53" s="38">
        <f ca="1" t="shared" si="9"/>
        <v>111.28788</v>
      </c>
      <c r="H53" s="42"/>
    </row>
    <row r="54" s="25" customFormat="1" ht="22.5" customHeight="1" spans="1:8">
      <c r="A54" s="37"/>
      <c r="B54" s="53" t="s">
        <v>97</v>
      </c>
      <c r="C54" s="59" t="s">
        <v>99</v>
      </c>
      <c r="D54" s="43" t="s">
        <v>100</v>
      </c>
      <c r="E54" s="40">
        <f ca="1" t="shared" si="8"/>
        <v>8.15144</v>
      </c>
      <c r="F54" s="41">
        <v>12</v>
      </c>
      <c r="G54" s="38">
        <f ca="1" t="shared" si="9"/>
        <v>97.81728</v>
      </c>
      <c r="H54" s="42"/>
    </row>
    <row r="55" s="25" customFormat="1" ht="22.5" customHeight="1" spans="1:8">
      <c r="A55" s="37"/>
      <c r="B55" s="53" t="s">
        <v>97</v>
      </c>
      <c r="C55" s="59" t="s">
        <v>243</v>
      </c>
      <c r="D55" s="43" t="s">
        <v>244</v>
      </c>
      <c r="E55" s="40">
        <f ca="1" t="shared" si="8"/>
        <v>0</v>
      </c>
      <c r="F55" s="41">
        <v>3</v>
      </c>
      <c r="G55" s="38">
        <f ca="1" t="shared" si="9"/>
        <v>0</v>
      </c>
      <c r="H55" s="42"/>
    </row>
    <row r="56" s="25" customFormat="1" ht="22.5" customHeight="1" spans="1:8">
      <c r="A56" s="37"/>
      <c r="B56" s="53" t="s">
        <v>97</v>
      </c>
      <c r="C56" s="59" t="s">
        <v>245</v>
      </c>
      <c r="D56" s="43" t="s">
        <v>246</v>
      </c>
      <c r="E56" s="40">
        <f ca="1" t="shared" si="8"/>
        <v>1.07074</v>
      </c>
      <c r="F56" s="41">
        <v>6</v>
      </c>
      <c r="G56" s="38">
        <f ca="1" t="shared" si="9"/>
        <v>6.42444</v>
      </c>
      <c r="H56" s="42"/>
    </row>
  </sheetData>
  <mergeCells count="27">
    <mergeCell ref="A1:G1"/>
    <mergeCell ref="A2:C2"/>
    <mergeCell ref="E2:H2"/>
    <mergeCell ref="A3:C3"/>
    <mergeCell ref="E3:H3"/>
    <mergeCell ref="A4:C4"/>
    <mergeCell ref="E4:H4"/>
    <mergeCell ref="A5:C5"/>
    <mergeCell ref="E5:H5"/>
    <mergeCell ref="A6:C6"/>
    <mergeCell ref="A7:A18"/>
    <mergeCell ref="A19:A30"/>
    <mergeCell ref="A31:A34"/>
    <mergeCell ref="A35:A38"/>
    <mergeCell ref="A39:A43"/>
    <mergeCell ref="A44:A51"/>
    <mergeCell ref="A52:A56"/>
    <mergeCell ref="B8:B9"/>
    <mergeCell ref="B10:B12"/>
    <mergeCell ref="B13:B14"/>
    <mergeCell ref="B15:B18"/>
    <mergeCell ref="B19:B20"/>
    <mergeCell ref="B21:B23"/>
    <mergeCell ref="B26:B27"/>
    <mergeCell ref="B28:B30"/>
    <mergeCell ref="B33:B34"/>
    <mergeCell ref="B37:B38"/>
  </mergeCells>
  <pageMargins left="0.393055555555556" right="0.393055555555556" top="0.590277777777778" bottom="0.62986111111111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zoomScale="85" zoomScaleNormal="85" topLeftCell="A26" workbookViewId="0">
      <selection activeCell="I35" sqref="I35"/>
    </sheetView>
  </sheetViews>
  <sheetFormatPr defaultColWidth="9" defaultRowHeight="14.4"/>
  <cols>
    <col min="1" max="1" width="7.00925925925926" style="25" customWidth="1"/>
    <col min="2" max="2" width="15.5" style="27" customWidth="1"/>
    <col min="3" max="3" width="23.3796296296296" style="28" customWidth="1"/>
    <col min="4" max="4" width="68.3796296296296" style="28" customWidth="1"/>
    <col min="5" max="5" width="9.12962962962963" style="25" customWidth="1"/>
    <col min="6" max="6" width="6.75" style="25" customWidth="1"/>
    <col min="7" max="7" width="9.12962962962963" style="25" customWidth="1"/>
    <col min="8" max="8" width="9" style="29"/>
    <col min="9" max="9" width="62.3518518518519" style="25" customWidth="1"/>
    <col min="10" max="16341" width="9" style="25"/>
  </cols>
  <sheetData>
    <row r="1" s="25" customFormat="1" ht="34" customHeight="1" spans="1:8">
      <c r="A1" s="30" t="s">
        <v>276</v>
      </c>
      <c r="B1" s="30"/>
      <c r="C1" s="30"/>
      <c r="D1" s="30"/>
      <c r="E1" s="30"/>
      <c r="F1" s="30"/>
      <c r="G1" s="30"/>
      <c r="H1" s="29"/>
    </row>
    <row r="2" s="25" customFormat="1" ht="27" customHeight="1" spans="1:8">
      <c r="A2" s="31" t="s">
        <v>1</v>
      </c>
      <c r="B2" s="31"/>
      <c r="C2" s="31"/>
      <c r="D2" s="31"/>
      <c r="E2" s="32">
        <f ca="1">SUM(G7:G50)-E3</f>
        <v>15556.1238</v>
      </c>
      <c r="F2" s="33"/>
      <c r="G2" s="33"/>
      <c r="H2" s="34"/>
    </row>
    <row r="3" s="25" customFormat="1" ht="27" customHeight="1" spans="1:8">
      <c r="A3" s="31" t="s">
        <v>2</v>
      </c>
      <c r="B3" s="31"/>
      <c r="C3" s="31"/>
      <c r="D3" s="31"/>
      <c r="E3" s="32">
        <f ca="1">G11+G12+G13</f>
        <v>941.4936</v>
      </c>
      <c r="F3" s="33"/>
      <c r="G3" s="33"/>
      <c r="H3" s="34"/>
    </row>
    <row r="4" s="25" customFormat="1" ht="27" customHeight="1" spans="1:8">
      <c r="A4" s="31" t="s">
        <v>3</v>
      </c>
      <c r="B4" s="31"/>
      <c r="C4" s="31"/>
      <c r="D4" s="31"/>
      <c r="E4" s="32">
        <f ca="1">SUM(G51:G54)</f>
        <v>497.847</v>
      </c>
      <c r="F4" s="33"/>
      <c r="G4" s="33"/>
      <c r="H4" s="34"/>
    </row>
    <row r="5" s="25" customFormat="1" ht="27" customHeight="1" spans="1:8">
      <c r="A5" s="31" t="s">
        <v>4</v>
      </c>
      <c r="B5" s="31"/>
      <c r="C5" s="31"/>
      <c r="D5" s="31"/>
      <c r="E5" s="32">
        <f ca="1">SUM(E2:G4)</f>
        <v>16995.4644</v>
      </c>
      <c r="F5" s="33"/>
      <c r="G5" s="33"/>
      <c r="H5" s="34"/>
    </row>
    <row r="6" s="26" customFormat="1" ht="27" customHeight="1" spans="1:8">
      <c r="A6" s="35" t="s">
        <v>5</v>
      </c>
      <c r="B6" s="35"/>
      <c r="C6" s="35"/>
      <c r="D6" s="35" t="s">
        <v>6</v>
      </c>
      <c r="E6" s="35" t="s">
        <v>7</v>
      </c>
      <c r="F6" s="35" t="s">
        <v>8</v>
      </c>
      <c r="G6" s="35" t="s">
        <v>9</v>
      </c>
      <c r="H6" s="36" t="s">
        <v>10</v>
      </c>
    </row>
    <row r="7" s="25" customFormat="1" ht="33" customHeight="1" spans="1:8">
      <c r="A7" s="37" t="s">
        <v>11</v>
      </c>
      <c r="B7" s="37" t="s">
        <v>104</v>
      </c>
      <c r="C7" s="38" t="s">
        <v>13</v>
      </c>
      <c r="D7" s="39" t="s">
        <v>277</v>
      </c>
      <c r="E7" s="40">
        <f ca="1" t="shared" ref="E7:E20" si="0">(EVALUATE(SUBSTITUTE(SUBSTITUTE(D7,"【","*ISTEXT（""【"),"】","】""）")))</f>
        <v>5461.2904</v>
      </c>
      <c r="F7" s="41">
        <v>1</v>
      </c>
      <c r="G7" s="38">
        <f ca="1" t="shared" ref="G7:G19" si="1">F7*E7</f>
        <v>5461.2904</v>
      </c>
      <c r="H7" s="42"/>
    </row>
    <row r="8" s="25" customFormat="1" ht="34" customHeight="1" spans="1:9">
      <c r="A8" s="37"/>
      <c r="B8" s="37" t="s">
        <v>15</v>
      </c>
      <c r="C8" s="38" t="s">
        <v>106</v>
      </c>
      <c r="D8" s="39" t="s">
        <v>278</v>
      </c>
      <c r="E8" s="40">
        <f ca="1">-(EVALUATE(SUBSTITUTE(SUBSTITUTE(D8,"【","*ISTEXT（""【"),"】","】""）")))</f>
        <v>-69.952</v>
      </c>
      <c r="F8" s="41">
        <v>34</v>
      </c>
      <c r="G8" s="38">
        <f ca="1" t="shared" si="1"/>
        <v>-2378.368</v>
      </c>
      <c r="H8" s="42"/>
      <c r="I8" s="28"/>
    </row>
    <row r="9" s="25" customFormat="1" ht="83" customHeight="1" spans="1:9">
      <c r="A9" s="37"/>
      <c r="B9" s="37"/>
      <c r="C9" s="38" t="s">
        <v>45</v>
      </c>
      <c r="D9" s="39" t="s">
        <v>279</v>
      </c>
      <c r="E9" s="40">
        <f ca="1">-(EVALUATE(SUBSTITUTE(SUBSTITUTE(D9,"【","*ISTEXT（""【"),"】","】""）")))</f>
        <v>-75.568</v>
      </c>
      <c r="F9" s="41">
        <v>2</v>
      </c>
      <c r="G9" s="38">
        <f ca="1" t="shared" si="1"/>
        <v>-151.136</v>
      </c>
      <c r="H9" s="42"/>
      <c r="I9" s="51"/>
    </row>
    <row r="10" s="25" customFormat="1" ht="23" customHeight="1" spans="1:8">
      <c r="A10" s="37"/>
      <c r="B10" s="37" t="s">
        <v>47</v>
      </c>
      <c r="C10" s="38"/>
      <c r="D10" s="43" t="s">
        <v>109</v>
      </c>
      <c r="E10" s="40">
        <f ca="1" t="shared" si="0"/>
        <v>1.5104</v>
      </c>
      <c r="F10" s="41">
        <v>36</v>
      </c>
      <c r="G10" s="38">
        <f ca="1" t="shared" si="1"/>
        <v>54.3744</v>
      </c>
      <c r="H10" s="42"/>
    </row>
    <row r="11" s="25" customFormat="1" ht="23" customHeight="1" spans="1:8">
      <c r="A11" s="37"/>
      <c r="B11" s="37" t="s">
        <v>20</v>
      </c>
      <c r="C11" s="38" t="s">
        <v>29</v>
      </c>
      <c r="D11" s="39" t="s">
        <v>110</v>
      </c>
      <c r="E11" s="40">
        <f ca="1" t="shared" si="0"/>
        <v>10.3076</v>
      </c>
      <c r="F11" s="41">
        <v>36</v>
      </c>
      <c r="G11" s="38">
        <f ca="1" t="shared" si="1"/>
        <v>371.0736</v>
      </c>
      <c r="H11" s="42">
        <v>63</v>
      </c>
    </row>
    <row r="12" s="25" customFormat="1" ht="23" customHeight="1" spans="1:8">
      <c r="A12" s="37"/>
      <c r="B12" s="37"/>
      <c r="C12" s="38" t="s">
        <v>111</v>
      </c>
      <c r="D12" s="39" t="s">
        <v>112</v>
      </c>
      <c r="E12" s="40">
        <f ca="1" t="shared" si="0"/>
        <v>7.214</v>
      </c>
      <c r="F12" s="41">
        <v>36</v>
      </c>
      <c r="G12" s="38">
        <f ca="1" t="shared" si="1"/>
        <v>259.704</v>
      </c>
      <c r="H12" s="42"/>
    </row>
    <row r="13" s="25" customFormat="1" ht="23" customHeight="1" spans="1:8">
      <c r="A13" s="37"/>
      <c r="B13" s="37"/>
      <c r="C13" s="38" t="s">
        <v>113</v>
      </c>
      <c r="D13" s="39" t="s">
        <v>114</v>
      </c>
      <c r="E13" s="40">
        <f ca="1" t="shared" si="0"/>
        <v>8.631</v>
      </c>
      <c r="F13" s="41">
        <v>36</v>
      </c>
      <c r="G13" s="38">
        <f ca="1" t="shared" si="1"/>
        <v>310.716</v>
      </c>
      <c r="H13" s="42"/>
    </row>
    <row r="14" s="25" customFormat="1" ht="23" customHeight="1" spans="1:8">
      <c r="A14" s="37"/>
      <c r="B14" s="44" t="s">
        <v>25</v>
      </c>
      <c r="C14" s="38" t="s">
        <v>115</v>
      </c>
      <c r="D14" s="39" t="s">
        <v>116</v>
      </c>
      <c r="E14" s="40">
        <f ca="1" t="shared" si="0"/>
        <v>1.24</v>
      </c>
      <c r="F14" s="41">
        <v>36</v>
      </c>
      <c r="G14" s="38">
        <f ca="1" t="shared" si="1"/>
        <v>44.64</v>
      </c>
      <c r="H14" s="42"/>
    </row>
    <row r="15" s="25" customFormat="1" ht="23" customHeight="1" spans="1:8">
      <c r="A15" s="37"/>
      <c r="B15" s="45"/>
      <c r="C15" s="38" t="s">
        <v>117</v>
      </c>
      <c r="D15" s="39" t="s">
        <v>118</v>
      </c>
      <c r="E15" s="40">
        <f ca="1" t="shared" si="0"/>
        <v>3.0772</v>
      </c>
      <c r="F15" s="41">
        <v>36</v>
      </c>
      <c r="G15" s="38">
        <f ca="1" t="shared" si="1"/>
        <v>110.7792</v>
      </c>
      <c r="H15" s="42">
        <v>65</v>
      </c>
    </row>
    <row r="16" s="25" customFormat="1" ht="82" customHeight="1" spans="1:8">
      <c r="A16" s="37"/>
      <c r="B16" s="45"/>
      <c r="C16" s="38" t="s">
        <v>119</v>
      </c>
      <c r="D16" s="39" t="s">
        <v>280</v>
      </c>
      <c r="E16" s="40">
        <f ca="1" t="shared" si="0"/>
        <v>59.4672</v>
      </c>
      <c r="F16" s="41">
        <v>2</v>
      </c>
      <c r="G16" s="38">
        <f ca="1" t="shared" si="1"/>
        <v>118.9344</v>
      </c>
      <c r="H16" s="42"/>
    </row>
    <row r="17" s="25" customFormat="1" ht="86" customHeight="1" spans="1:8">
      <c r="A17" s="37"/>
      <c r="B17" s="46"/>
      <c r="C17" s="38" t="s">
        <v>281</v>
      </c>
      <c r="D17" s="39" t="s">
        <v>124</v>
      </c>
      <c r="E17" s="40">
        <f ca="1" t="shared" si="0"/>
        <v>66.9712</v>
      </c>
      <c r="F17" s="41">
        <v>34</v>
      </c>
      <c r="G17" s="38">
        <f ca="1" t="shared" si="1"/>
        <v>2277.0208</v>
      </c>
      <c r="H17" s="42"/>
    </row>
    <row r="18" s="25" customFormat="1" ht="22" customHeight="1" spans="1:8">
      <c r="A18" s="37"/>
      <c r="B18" s="37" t="s">
        <v>28</v>
      </c>
      <c r="C18" s="38" t="s">
        <v>29</v>
      </c>
      <c r="D18" s="43" t="s">
        <v>282</v>
      </c>
      <c r="E18" s="40">
        <f ca="1" t="shared" si="0"/>
        <v>7.084</v>
      </c>
      <c r="F18" s="41">
        <v>36</v>
      </c>
      <c r="G18" s="38">
        <f ca="1" t="shared" si="1"/>
        <v>255.024</v>
      </c>
      <c r="H18" s="42"/>
    </row>
    <row r="19" s="25" customFormat="1" ht="63" customHeight="1" spans="1:8">
      <c r="A19" s="37"/>
      <c r="B19" s="37"/>
      <c r="C19" s="38" t="s">
        <v>126</v>
      </c>
      <c r="D19" s="43" t="s">
        <v>127</v>
      </c>
      <c r="E19" s="40">
        <f ca="1" t="shared" si="0"/>
        <v>15.332</v>
      </c>
      <c r="F19" s="41">
        <v>36</v>
      </c>
      <c r="G19" s="38">
        <f ca="1" t="shared" si="1"/>
        <v>551.952</v>
      </c>
      <c r="H19" s="42"/>
    </row>
    <row r="20" s="25" customFormat="1" ht="42" customHeight="1" spans="1:8">
      <c r="A20" s="37" t="s">
        <v>35</v>
      </c>
      <c r="B20" s="37" t="s">
        <v>104</v>
      </c>
      <c r="C20" s="38" t="s">
        <v>13</v>
      </c>
      <c r="D20" s="43" t="s">
        <v>128</v>
      </c>
      <c r="E20" s="40">
        <f ca="1" t="shared" si="0"/>
        <v>4209.7888</v>
      </c>
      <c r="F20" s="41">
        <v>1</v>
      </c>
      <c r="G20" s="38">
        <f ca="1" t="shared" ref="G20:G50" si="2">E20*F20</f>
        <v>4209.7888</v>
      </c>
      <c r="H20" s="42"/>
    </row>
    <row r="21" s="25" customFormat="1" ht="30" spans="1:8">
      <c r="A21" s="37"/>
      <c r="B21" s="37" t="s">
        <v>15</v>
      </c>
      <c r="C21" s="38" t="s">
        <v>130</v>
      </c>
      <c r="D21" s="43" t="s">
        <v>283</v>
      </c>
      <c r="E21" s="40">
        <f ca="1" t="shared" ref="E21:E24" si="3">-(EVALUATE(SUBSTITUTE(SUBSTITUTE(D21,"【","*ISTEXT（""【"),"】","】""）")))</f>
        <v>-35.57</v>
      </c>
      <c r="F21" s="41">
        <v>30</v>
      </c>
      <c r="G21" s="38">
        <f ca="1" t="shared" si="2"/>
        <v>-1067.1</v>
      </c>
      <c r="H21" s="42"/>
    </row>
    <row r="22" s="25" customFormat="1" ht="30" spans="1:8">
      <c r="A22" s="37"/>
      <c r="B22" s="37"/>
      <c r="C22" s="38" t="s">
        <v>132</v>
      </c>
      <c r="D22" s="43" t="s">
        <v>284</v>
      </c>
      <c r="E22" s="40">
        <f ca="1" t="shared" si="3"/>
        <v>-34.82</v>
      </c>
      <c r="F22" s="41">
        <v>2</v>
      </c>
      <c r="G22" s="38">
        <f ca="1" t="shared" si="2"/>
        <v>-69.64</v>
      </c>
      <c r="H22" s="42"/>
    </row>
    <row r="23" s="25" customFormat="1" ht="30" spans="1:8">
      <c r="A23" s="37"/>
      <c r="B23" s="37"/>
      <c r="C23" s="38" t="s">
        <v>43</v>
      </c>
      <c r="D23" s="43" t="s">
        <v>285</v>
      </c>
      <c r="E23" s="40">
        <f ca="1" t="shared" si="3"/>
        <v>-82.614</v>
      </c>
      <c r="F23" s="41">
        <v>2</v>
      </c>
      <c r="G23" s="38">
        <f ca="1" t="shared" si="2"/>
        <v>-165.228</v>
      </c>
      <c r="H23" s="42"/>
    </row>
    <row r="24" s="25" customFormat="1" ht="30" spans="1:8">
      <c r="A24" s="37"/>
      <c r="B24" s="37"/>
      <c r="C24" s="38" t="s">
        <v>45</v>
      </c>
      <c r="D24" s="43" t="s">
        <v>286</v>
      </c>
      <c r="E24" s="40">
        <f ca="1" t="shared" si="3"/>
        <v>-83.778</v>
      </c>
      <c r="F24" s="41">
        <v>2</v>
      </c>
      <c r="G24" s="38">
        <f ca="1" t="shared" si="2"/>
        <v>-167.556</v>
      </c>
      <c r="H24" s="42"/>
    </row>
    <row r="25" s="25" customFormat="1" ht="57" customHeight="1" spans="1:8">
      <c r="A25" s="37"/>
      <c r="B25" s="44" t="s">
        <v>25</v>
      </c>
      <c r="C25" s="38" t="s">
        <v>106</v>
      </c>
      <c r="D25" s="43" t="s">
        <v>287</v>
      </c>
      <c r="E25" s="40">
        <f ca="1" t="shared" ref="E25:E29" si="4">(EVALUATE(SUBSTITUTE(SUBSTITUTE(D25,"【","*ISTEXT（""【"),"】","】""）")))</f>
        <v>39.5048</v>
      </c>
      <c r="F25" s="41">
        <v>68</v>
      </c>
      <c r="G25" s="38">
        <f ca="1" t="shared" si="2"/>
        <v>2686.3264</v>
      </c>
      <c r="H25" s="42"/>
    </row>
    <row r="26" s="25" customFormat="1" ht="54" customHeight="1" spans="1:8">
      <c r="A26" s="37"/>
      <c r="B26" s="46"/>
      <c r="C26" s="38" t="s">
        <v>45</v>
      </c>
      <c r="D26" s="43" t="s">
        <v>288</v>
      </c>
      <c r="E26" s="40">
        <f ca="1" t="shared" si="4"/>
        <v>38.3652</v>
      </c>
      <c r="F26" s="41">
        <v>4</v>
      </c>
      <c r="G26" s="38">
        <f ca="1" t="shared" si="2"/>
        <v>153.4608</v>
      </c>
      <c r="H26" s="42"/>
    </row>
    <row r="27" s="25" customFormat="1" ht="78" customHeight="1" spans="1:8">
      <c r="A27" s="37"/>
      <c r="B27" s="37" t="s">
        <v>28</v>
      </c>
      <c r="C27" s="38" t="s">
        <v>130</v>
      </c>
      <c r="D27" s="43" t="s">
        <v>289</v>
      </c>
      <c r="E27" s="40">
        <f ca="1" t="shared" si="4"/>
        <v>12.314</v>
      </c>
      <c r="F27" s="41">
        <v>30</v>
      </c>
      <c r="G27" s="38">
        <f ca="1" t="shared" si="2"/>
        <v>369.42</v>
      </c>
      <c r="H27" s="42"/>
    </row>
    <row r="28" s="25" customFormat="1" ht="57" customHeight="1" spans="1:8">
      <c r="A28" s="37"/>
      <c r="B28" s="37"/>
      <c r="C28" s="38" t="s">
        <v>139</v>
      </c>
      <c r="D28" s="43" t="s">
        <v>140</v>
      </c>
      <c r="E28" s="40">
        <f ca="1" t="shared" si="4"/>
        <v>9.144</v>
      </c>
      <c r="F28" s="41">
        <v>6</v>
      </c>
      <c r="G28" s="38">
        <f ca="1" t="shared" si="2"/>
        <v>54.864</v>
      </c>
      <c r="H28" s="42"/>
    </row>
    <row r="29" s="25" customFormat="1" ht="31.2" spans="1:8">
      <c r="A29" s="37" t="s">
        <v>53</v>
      </c>
      <c r="B29" s="37" t="s">
        <v>104</v>
      </c>
      <c r="C29" s="38" t="s">
        <v>13</v>
      </c>
      <c r="D29" s="43" t="s">
        <v>290</v>
      </c>
      <c r="E29" s="40">
        <f ca="1" t="shared" si="4"/>
        <v>755.6478</v>
      </c>
      <c r="F29" s="41">
        <v>1</v>
      </c>
      <c r="G29" s="38">
        <f ca="1" t="shared" si="2"/>
        <v>755.6478</v>
      </c>
      <c r="H29" s="42"/>
    </row>
    <row r="30" s="25" customFormat="1" ht="21" customHeight="1" spans="1:8">
      <c r="A30" s="37"/>
      <c r="B30" s="37" t="s">
        <v>15</v>
      </c>
      <c r="C30" s="38"/>
      <c r="D30" s="43" t="s">
        <v>142</v>
      </c>
      <c r="E30" s="40">
        <f ca="1">-(EVALUATE(SUBSTITUTE(SUBSTITUTE(D30,"【","*ISTEXT（""【"),"】","】""）")))</f>
        <v>-1.82</v>
      </c>
      <c r="F30" s="41">
        <v>18</v>
      </c>
      <c r="G30" s="38">
        <f ca="1" t="shared" si="2"/>
        <v>-32.76</v>
      </c>
      <c r="H30" s="42"/>
    </row>
    <row r="31" s="25" customFormat="1" ht="21" customHeight="1" spans="1:8">
      <c r="A31" s="37"/>
      <c r="B31" s="44" t="s">
        <v>28</v>
      </c>
      <c r="C31" s="38"/>
      <c r="D31" s="43" t="s">
        <v>143</v>
      </c>
      <c r="E31" s="40">
        <f ca="1" t="shared" ref="E31:E35" si="5">(EVALUATE(SUBSTITUTE(SUBSTITUTE(D31,"【","*ISTEXT（""【"),"】","】""）")))</f>
        <v>1.422</v>
      </c>
      <c r="F31" s="41">
        <v>18</v>
      </c>
      <c r="G31" s="38">
        <f ca="1" t="shared" si="2"/>
        <v>25.596</v>
      </c>
      <c r="H31" s="42"/>
    </row>
    <row r="32" s="25" customFormat="1" ht="31.2" spans="1:8">
      <c r="A32" s="37" t="s">
        <v>57</v>
      </c>
      <c r="B32" s="37" t="s">
        <v>104</v>
      </c>
      <c r="C32" s="38" t="s">
        <v>13</v>
      </c>
      <c r="D32" s="43" t="s">
        <v>141</v>
      </c>
      <c r="E32" s="40">
        <f ca="1" t="shared" si="5"/>
        <v>768.6888</v>
      </c>
      <c r="F32" s="41">
        <v>1</v>
      </c>
      <c r="G32" s="38">
        <f ca="1" t="shared" si="2"/>
        <v>768.6888</v>
      </c>
      <c r="H32" s="42"/>
    </row>
    <row r="33" s="25" customFormat="1" ht="21" customHeight="1" spans="1:8">
      <c r="A33" s="37"/>
      <c r="B33" s="37" t="s">
        <v>15</v>
      </c>
      <c r="C33" s="38"/>
      <c r="D33" s="43" t="s">
        <v>142</v>
      </c>
      <c r="E33" s="40">
        <f ca="1">-(EVALUATE(SUBSTITUTE(SUBSTITUTE(D33,"【","*ISTEXT（""【"),"】","】""）")))</f>
        <v>-1.82</v>
      </c>
      <c r="F33" s="41">
        <v>18</v>
      </c>
      <c r="G33" s="38">
        <f ca="1" t="shared" si="2"/>
        <v>-32.76</v>
      </c>
      <c r="H33" s="42"/>
    </row>
    <row r="34" s="25" customFormat="1" ht="21" customHeight="1" spans="1:8">
      <c r="A34" s="37"/>
      <c r="B34" s="44" t="s">
        <v>28</v>
      </c>
      <c r="C34" s="38"/>
      <c r="D34" s="43" t="s">
        <v>143</v>
      </c>
      <c r="E34" s="40">
        <f ca="1" t="shared" si="5"/>
        <v>1.422</v>
      </c>
      <c r="F34" s="41">
        <v>18</v>
      </c>
      <c r="G34" s="38">
        <f ca="1" t="shared" si="2"/>
        <v>25.596</v>
      </c>
      <c r="H34" s="42"/>
    </row>
    <row r="35" s="25" customFormat="1" ht="21" customHeight="1" spans="1:8">
      <c r="A35" s="44" t="s">
        <v>45</v>
      </c>
      <c r="B35" s="37" t="s">
        <v>144</v>
      </c>
      <c r="C35" s="38" t="s">
        <v>63</v>
      </c>
      <c r="D35" s="43" t="s">
        <v>145</v>
      </c>
      <c r="E35" s="40">
        <f ca="1" t="shared" si="5"/>
        <v>4.452</v>
      </c>
      <c r="F35" s="41">
        <v>2</v>
      </c>
      <c r="G35" s="38">
        <f ca="1" t="shared" si="2"/>
        <v>8.904</v>
      </c>
      <c r="H35" s="42"/>
    </row>
    <row r="36" s="25" customFormat="1" ht="21" customHeight="1" spans="1:8">
      <c r="A36" s="45"/>
      <c r="B36" s="37" t="s">
        <v>144</v>
      </c>
      <c r="C36" s="38" t="s">
        <v>146</v>
      </c>
      <c r="D36" s="43" t="s">
        <v>147</v>
      </c>
      <c r="E36" s="40">
        <f ca="1">-(EVALUATE(SUBSTITUTE(SUBSTITUTE(D36,"【","*ISTEXT（""【"),"】","】""）")))</f>
        <v>-2.2</v>
      </c>
      <c r="F36" s="41">
        <v>2</v>
      </c>
      <c r="G36" s="38">
        <f ca="1" t="shared" si="2"/>
        <v>-4.4</v>
      </c>
      <c r="H36" s="42"/>
    </row>
    <row r="37" s="25" customFormat="1" ht="21" customHeight="1" spans="1:8">
      <c r="A37" s="45"/>
      <c r="B37" s="37" t="s">
        <v>148</v>
      </c>
      <c r="C37" s="38"/>
      <c r="D37" s="43" t="s">
        <v>291</v>
      </c>
      <c r="E37" s="40">
        <f ca="1" t="shared" ref="E37:E39" si="6">(EVALUATE(SUBSTITUTE(SUBSTITUTE(D37,"【","*ISTEXT（""【"),"】","】""）")))</f>
        <v>3.28</v>
      </c>
      <c r="F37" s="41">
        <v>1</v>
      </c>
      <c r="G37" s="38">
        <f ca="1" t="shared" si="2"/>
        <v>3.28</v>
      </c>
      <c r="H37" s="42"/>
    </row>
    <row r="38" s="25" customFormat="1" ht="21" customHeight="1" spans="1:8">
      <c r="A38" s="45"/>
      <c r="B38" s="47" t="s">
        <v>67</v>
      </c>
      <c r="C38" s="38"/>
      <c r="D38" s="43" t="s">
        <v>292</v>
      </c>
      <c r="E38" s="40">
        <f ca="1" t="shared" si="6"/>
        <v>7.978</v>
      </c>
      <c r="F38" s="41">
        <v>1</v>
      </c>
      <c r="G38" s="38">
        <f ca="1" t="shared" si="2"/>
        <v>7.978</v>
      </c>
      <c r="H38" s="42"/>
    </row>
    <row r="39" s="25" customFormat="1" ht="22.5" customHeight="1" spans="1:8">
      <c r="A39" s="46"/>
      <c r="B39" s="48" t="s">
        <v>151</v>
      </c>
      <c r="C39" s="38" t="s">
        <v>152</v>
      </c>
      <c r="D39" s="43" t="s">
        <v>153</v>
      </c>
      <c r="E39" s="40">
        <f ca="1" t="shared" si="6"/>
        <v>10.47</v>
      </c>
      <c r="F39" s="41">
        <v>2</v>
      </c>
      <c r="G39" s="38">
        <f ca="1" t="shared" si="2"/>
        <v>20.94</v>
      </c>
      <c r="H39" s="42"/>
    </row>
    <row r="40" s="25" customFormat="1" ht="36" customHeight="1" spans="1:8">
      <c r="A40" s="37" t="s">
        <v>70</v>
      </c>
      <c r="B40" s="44" t="s">
        <v>71</v>
      </c>
      <c r="C40" s="38" t="s">
        <v>154</v>
      </c>
      <c r="D40" s="43" t="s">
        <v>155</v>
      </c>
      <c r="E40" s="40">
        <f ca="1" t="shared" ref="E40:E50" si="7">(EVALUATE(SUBSTITUTE(SUBSTITUTE(D40,"【","*ISTEXT（""【"),"】","】""）")))</f>
        <v>99.7293</v>
      </c>
      <c r="F40" s="41">
        <v>2</v>
      </c>
      <c r="G40" s="38">
        <f ca="1" t="shared" si="2"/>
        <v>199.4586</v>
      </c>
      <c r="H40" s="42">
        <v>32</v>
      </c>
    </row>
    <row r="41" s="25" customFormat="1" ht="53" customHeight="1" spans="1:8">
      <c r="A41" s="37"/>
      <c r="B41" s="45"/>
      <c r="C41" s="38" t="s">
        <v>156</v>
      </c>
      <c r="D41" s="43" t="s">
        <v>293</v>
      </c>
      <c r="E41" s="40">
        <f ca="1" t="shared" si="7"/>
        <v>251.7262</v>
      </c>
      <c r="F41" s="41">
        <v>2</v>
      </c>
      <c r="G41" s="38">
        <f ca="1" t="shared" si="2"/>
        <v>503.4524</v>
      </c>
      <c r="H41" s="42">
        <v>32</v>
      </c>
    </row>
    <row r="42" s="25" customFormat="1" ht="36" customHeight="1" spans="1:8">
      <c r="A42" s="37"/>
      <c r="B42" s="46"/>
      <c r="C42" s="38" t="s">
        <v>158</v>
      </c>
      <c r="D42" s="43" t="s">
        <v>159</v>
      </c>
      <c r="E42" s="40">
        <f ca="1" t="shared" si="7"/>
        <v>-56.683</v>
      </c>
      <c r="F42" s="41">
        <v>2</v>
      </c>
      <c r="G42" s="38">
        <f ca="1" t="shared" si="2"/>
        <v>-113.366</v>
      </c>
      <c r="H42" s="42"/>
    </row>
    <row r="43" s="25" customFormat="1" ht="36" customHeight="1" spans="1:8">
      <c r="A43" s="37"/>
      <c r="B43" s="44" t="s">
        <v>168</v>
      </c>
      <c r="C43" s="38" t="s">
        <v>169</v>
      </c>
      <c r="D43" s="43" t="s">
        <v>294</v>
      </c>
      <c r="E43" s="40">
        <f ca="1" t="shared" si="7"/>
        <v>144.781</v>
      </c>
      <c r="F43" s="41">
        <v>2</v>
      </c>
      <c r="G43" s="38">
        <f ca="1" t="shared" si="2"/>
        <v>289.562</v>
      </c>
      <c r="H43" s="42">
        <v>16</v>
      </c>
    </row>
    <row r="44" s="25" customFormat="1" ht="21" customHeight="1" spans="1:8">
      <c r="A44" s="37"/>
      <c r="B44" s="45"/>
      <c r="C44" s="38" t="s">
        <v>171</v>
      </c>
      <c r="D44" s="43" t="s">
        <v>172</v>
      </c>
      <c r="E44" s="40">
        <f ca="1" t="shared" si="7"/>
        <v>4.664</v>
      </c>
      <c r="F44" s="41">
        <v>2</v>
      </c>
      <c r="G44" s="38">
        <f ca="1" t="shared" si="2"/>
        <v>9.328</v>
      </c>
      <c r="H44" s="42"/>
    </row>
    <row r="45" s="25" customFormat="1" ht="75" spans="1:8">
      <c r="A45" s="37"/>
      <c r="B45" s="45"/>
      <c r="C45" s="38" t="s">
        <v>173</v>
      </c>
      <c r="D45" s="43" t="s">
        <v>295</v>
      </c>
      <c r="E45" s="40">
        <f ca="1" t="shared" si="7"/>
        <v>175.8015</v>
      </c>
      <c r="F45" s="41">
        <v>2</v>
      </c>
      <c r="G45" s="38">
        <f ca="1" t="shared" si="2"/>
        <v>351.603</v>
      </c>
      <c r="H45" s="42">
        <v>20</v>
      </c>
    </row>
    <row r="46" s="25" customFormat="1" ht="21" customHeight="1" spans="1:8">
      <c r="A46" s="37"/>
      <c r="B46" s="45"/>
      <c r="C46" s="38" t="s">
        <v>175</v>
      </c>
      <c r="D46" s="43" t="s">
        <v>176</v>
      </c>
      <c r="E46" s="40">
        <f ca="1" t="shared" si="7"/>
        <v>12.533</v>
      </c>
      <c r="F46" s="41">
        <v>2</v>
      </c>
      <c r="G46" s="38">
        <f ca="1" t="shared" si="2"/>
        <v>25.066</v>
      </c>
      <c r="H46" s="42"/>
    </row>
    <row r="47" s="25" customFormat="1" ht="86" customHeight="1" spans="1:8">
      <c r="A47" s="37"/>
      <c r="B47" s="45"/>
      <c r="C47" s="38" t="s">
        <v>177</v>
      </c>
      <c r="D47" s="43" t="s">
        <v>178</v>
      </c>
      <c r="E47" s="40">
        <f ca="1" t="shared" si="7"/>
        <v>173.063</v>
      </c>
      <c r="F47" s="41">
        <v>2</v>
      </c>
      <c r="G47" s="38">
        <f ca="1" t="shared" si="2"/>
        <v>346.126</v>
      </c>
      <c r="H47" s="42">
        <v>20</v>
      </c>
    </row>
    <row r="48" s="25" customFormat="1" ht="21" customHeight="1" spans="1:8">
      <c r="A48" s="37"/>
      <c r="B48" s="46"/>
      <c r="C48" s="38" t="s">
        <v>179</v>
      </c>
      <c r="D48" s="43" t="s">
        <v>180</v>
      </c>
      <c r="E48" s="40">
        <f ca="1" t="shared" si="7"/>
        <v>13.552</v>
      </c>
      <c r="F48" s="41">
        <v>1</v>
      </c>
      <c r="G48" s="38">
        <f ca="1" t="shared" si="2"/>
        <v>13.552</v>
      </c>
      <c r="H48" s="42"/>
    </row>
    <row r="49" s="25" customFormat="1" ht="21" customHeight="1" spans="1:8">
      <c r="A49" s="37"/>
      <c r="B49" s="37" t="s">
        <v>181</v>
      </c>
      <c r="C49" s="38" t="s">
        <v>86</v>
      </c>
      <c r="D49" s="43" t="s">
        <v>182</v>
      </c>
      <c r="E49" s="40">
        <f ca="1" t="shared" si="7"/>
        <v>5.04</v>
      </c>
      <c r="F49" s="41">
        <v>1</v>
      </c>
      <c r="G49" s="38">
        <f ca="1" t="shared" si="2"/>
        <v>5.04</v>
      </c>
      <c r="H49" s="42"/>
    </row>
    <row r="50" s="25" customFormat="1" ht="21" customHeight="1" spans="1:8">
      <c r="A50" s="37"/>
      <c r="B50" s="37" t="s">
        <v>88</v>
      </c>
      <c r="C50" s="38"/>
      <c r="D50" s="43" t="s">
        <v>183</v>
      </c>
      <c r="E50" s="40">
        <f ca="1" t="shared" si="7"/>
        <v>5.124</v>
      </c>
      <c r="F50" s="41">
        <v>6</v>
      </c>
      <c r="G50" s="38">
        <f ca="1" t="shared" si="2"/>
        <v>30.744</v>
      </c>
      <c r="H50" s="42"/>
    </row>
    <row r="51" s="25" customFormat="1" ht="21" customHeight="1" spans="1:8">
      <c r="A51" s="37" t="s">
        <v>92</v>
      </c>
      <c r="B51" s="37" t="s">
        <v>94</v>
      </c>
      <c r="C51" s="49" t="s">
        <v>94</v>
      </c>
      <c r="D51" s="50" t="s">
        <v>184</v>
      </c>
      <c r="E51" s="40">
        <f ca="1" t="shared" ref="E51:E54" si="8">(EVALUATE(SUBSTITUTE(SUBSTITUTE(D51,"【","*ISTEXT（""【"),"】","】""）")))</f>
        <v>7.7401</v>
      </c>
      <c r="F51" s="41">
        <v>18</v>
      </c>
      <c r="G51" s="38">
        <f ca="1" t="shared" ref="G51:G54" si="9">E51*F51</f>
        <v>139.3218</v>
      </c>
      <c r="H51" s="42"/>
    </row>
    <row r="52" s="25" customFormat="1" ht="21" customHeight="1" spans="1:8">
      <c r="A52" s="37"/>
      <c r="B52" s="37" t="s">
        <v>97</v>
      </c>
      <c r="C52" s="49" t="s">
        <v>97</v>
      </c>
      <c r="D52" s="50" t="s">
        <v>185</v>
      </c>
      <c r="E52" s="40">
        <f ca="1" t="shared" si="8"/>
        <v>18.1335</v>
      </c>
      <c r="F52" s="41">
        <v>10</v>
      </c>
      <c r="G52" s="38">
        <f ca="1" t="shared" si="9"/>
        <v>181.335</v>
      </c>
      <c r="H52" s="42"/>
    </row>
    <row r="53" s="25" customFormat="1" ht="22.5" customHeight="1" spans="1:8">
      <c r="A53" s="37"/>
      <c r="B53" s="37" t="s">
        <v>186</v>
      </c>
      <c r="C53" s="49" t="s">
        <v>99</v>
      </c>
      <c r="D53" s="43" t="s">
        <v>187</v>
      </c>
      <c r="E53" s="40">
        <f ca="1" t="shared" si="8"/>
        <v>17.02822</v>
      </c>
      <c r="F53" s="41">
        <v>10</v>
      </c>
      <c r="G53" s="38">
        <f ca="1" t="shared" si="9"/>
        <v>170.2822</v>
      </c>
      <c r="H53" s="42"/>
    </row>
    <row r="54" s="25" customFormat="1" ht="21" customHeight="1" spans="1:8">
      <c r="A54" s="37"/>
      <c r="B54" s="37" t="s">
        <v>97</v>
      </c>
      <c r="C54" s="49" t="s">
        <v>188</v>
      </c>
      <c r="D54" s="43" t="s">
        <v>296</v>
      </c>
      <c r="E54" s="40">
        <f ca="1" t="shared" si="8"/>
        <v>1.727</v>
      </c>
      <c r="F54" s="41">
        <v>4</v>
      </c>
      <c r="G54" s="38">
        <f ca="1" t="shared" si="9"/>
        <v>6.908</v>
      </c>
      <c r="H54" s="42"/>
    </row>
  </sheetData>
  <mergeCells count="26">
    <mergeCell ref="A1:G1"/>
    <mergeCell ref="A2:C2"/>
    <mergeCell ref="E2:H2"/>
    <mergeCell ref="A3:C3"/>
    <mergeCell ref="E3:H3"/>
    <mergeCell ref="A4:C4"/>
    <mergeCell ref="E4:H4"/>
    <mergeCell ref="A5:C5"/>
    <mergeCell ref="E5:H5"/>
    <mergeCell ref="A6:C6"/>
    <mergeCell ref="A7:A19"/>
    <mergeCell ref="A20:A28"/>
    <mergeCell ref="A29:A31"/>
    <mergeCell ref="A32:A34"/>
    <mergeCell ref="A35:A39"/>
    <mergeCell ref="A40:A50"/>
    <mergeCell ref="A51:A54"/>
    <mergeCell ref="B8:B9"/>
    <mergeCell ref="B11:B13"/>
    <mergeCell ref="B14:B17"/>
    <mergeCell ref="B18:B19"/>
    <mergeCell ref="B21:B24"/>
    <mergeCell ref="B25:B26"/>
    <mergeCell ref="B27:B28"/>
    <mergeCell ref="B40:B42"/>
    <mergeCell ref="B43:B48"/>
  </mergeCells>
  <pageMargins left="0.354166666666667" right="0.354166666666667" top="0.511805555555556" bottom="0.590277777777778" header="0.393055555555556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85" zoomScaleNormal="85" topLeftCell="A4" workbookViewId="0">
      <selection activeCell="F18" sqref="F18"/>
    </sheetView>
  </sheetViews>
  <sheetFormatPr defaultColWidth="9" defaultRowHeight="14.4" outlineLevelCol="7"/>
  <cols>
    <col min="1" max="1" width="7.5" customWidth="1"/>
    <col min="2" max="2" width="15.8796296296296" customWidth="1"/>
    <col min="3" max="6" width="21.6296296296296" customWidth="1"/>
    <col min="7" max="8" width="13.3333333333333" customWidth="1"/>
    <col min="9" max="9" width="16.8611111111111" customWidth="1"/>
    <col min="12" max="12" width="10.6666666666667"/>
  </cols>
  <sheetData>
    <row r="1" ht="40" customHeight="1" spans="1:6">
      <c r="A1" s="12" t="s">
        <v>297</v>
      </c>
      <c r="B1" s="13"/>
      <c r="C1" s="13"/>
      <c r="D1" s="13"/>
      <c r="E1" s="13"/>
      <c r="F1" s="13"/>
    </row>
    <row r="2" s="11" customFormat="1" ht="27" customHeight="1" spans="1:8">
      <c r="A2" s="14" t="s">
        <v>298</v>
      </c>
      <c r="B2" s="14" t="s">
        <v>299</v>
      </c>
      <c r="C2" s="14" t="s">
        <v>300</v>
      </c>
      <c r="D2" s="14"/>
      <c r="E2" s="14"/>
      <c r="F2" s="14" t="s">
        <v>301</v>
      </c>
      <c r="H2"/>
    </row>
    <row r="3" s="11" customFormat="1" ht="27" customHeight="1" spans="1:6">
      <c r="A3" s="14"/>
      <c r="B3" s="14"/>
      <c r="C3" s="14" t="s">
        <v>302</v>
      </c>
      <c r="D3" s="14" t="s">
        <v>303</v>
      </c>
      <c r="E3" s="14" t="s">
        <v>304</v>
      </c>
      <c r="F3" s="14"/>
    </row>
    <row r="4" s="11" customFormat="1" ht="27" customHeight="1" spans="1:6">
      <c r="A4" s="14">
        <v>1</v>
      </c>
      <c r="B4" s="14" t="s">
        <v>305</v>
      </c>
      <c r="C4" s="15">
        <f ca="1">'7#楼'!E2</f>
        <v>6469.62936</v>
      </c>
      <c r="D4" s="15">
        <f ca="1">'7#楼'!E3</f>
        <v>579.6072</v>
      </c>
      <c r="E4" s="15">
        <f ca="1">'7#楼'!E4</f>
        <v>198.90644</v>
      </c>
      <c r="F4" s="15">
        <f ca="1">SUM(C4:E4)</f>
        <v>7248.143</v>
      </c>
    </row>
    <row r="5" s="11" customFormat="1" ht="27" customHeight="1" spans="1:6">
      <c r="A5" s="14">
        <v>2</v>
      </c>
      <c r="B5" s="14" t="s">
        <v>306</v>
      </c>
      <c r="C5" s="15">
        <f ca="1">'10#楼'!E2</f>
        <v>15610.47244</v>
      </c>
      <c r="D5" s="15">
        <f ca="1">'10#楼'!E3</f>
        <v>941.4936</v>
      </c>
      <c r="E5" s="15">
        <f ca="1">'10#楼'!E4</f>
        <v>501.16284</v>
      </c>
      <c r="F5" s="15">
        <f ca="1">SUM(C5:E5)</f>
        <v>17053.12888</v>
      </c>
    </row>
    <row r="6" s="11" customFormat="1" ht="27" customHeight="1" spans="1:6">
      <c r="A6" s="14">
        <v>3</v>
      </c>
      <c r="B6" s="14" t="s">
        <v>307</v>
      </c>
      <c r="C6" s="15">
        <f ca="1">'11#楼'!E2</f>
        <v>6578.10208</v>
      </c>
      <c r="D6" s="15">
        <f ca="1">'11#楼'!E3</f>
        <v>0</v>
      </c>
      <c r="E6" s="15">
        <f ca="1">'11#楼'!E4</f>
        <v>180.7384</v>
      </c>
      <c r="F6" s="15">
        <f ca="1">SUM(C6:E6)</f>
        <v>6758.84048</v>
      </c>
    </row>
    <row r="7" s="11" customFormat="1" ht="27" customHeight="1" spans="1:6">
      <c r="A7" s="14">
        <v>4</v>
      </c>
      <c r="B7" s="14" t="s">
        <v>308</v>
      </c>
      <c r="C7" s="15">
        <f ca="1">'12#楼'!E2</f>
        <v>8732.37928</v>
      </c>
      <c r="D7" s="15">
        <f ca="1">'12#楼'!E3</f>
        <v>827.0496</v>
      </c>
      <c r="E7" s="15">
        <f ca="1">'12#楼'!E4</f>
        <v>271.1076</v>
      </c>
      <c r="F7" s="15">
        <f ca="1">SUM(C7:E7)</f>
        <v>9830.53648</v>
      </c>
    </row>
    <row r="8" s="11" customFormat="1" ht="27" customHeight="1" spans="1:6">
      <c r="A8" s="14">
        <v>5</v>
      </c>
      <c r="B8" s="14" t="s">
        <v>309</v>
      </c>
      <c r="C8" s="15">
        <f ca="1">'13#楼'!E2</f>
        <v>15556.1238</v>
      </c>
      <c r="D8" s="15">
        <f ca="1">'13#楼'!E3</f>
        <v>941.4936</v>
      </c>
      <c r="E8" s="15">
        <f ca="1">'13#楼'!E4</f>
        <v>497.847</v>
      </c>
      <c r="F8" s="15">
        <f ca="1">SUM(C8:E8)</f>
        <v>16995.4644</v>
      </c>
    </row>
    <row r="9" ht="38" customHeight="1" spans="1:6">
      <c r="A9" s="16" t="s">
        <v>310</v>
      </c>
      <c r="B9" s="17"/>
      <c r="C9" s="15">
        <f ca="1">SUM(C4:C8)</f>
        <v>52946.70696</v>
      </c>
      <c r="D9" s="15">
        <f ca="1">SUM(D4:D8)</f>
        <v>3289.644</v>
      </c>
      <c r="E9" s="15">
        <f ca="1">SUM(E4:E8)</f>
        <v>1649.76228</v>
      </c>
      <c r="F9" s="15">
        <f ca="1">SUM(F4:F8)</f>
        <v>57886.11324</v>
      </c>
    </row>
    <row r="10" ht="24" customHeight="1" spans="1:6">
      <c r="A10" s="18"/>
      <c r="B10" s="19" t="s">
        <v>311</v>
      </c>
      <c r="C10" s="19"/>
      <c r="D10" s="19"/>
      <c r="E10" s="20"/>
      <c r="F10" s="21"/>
    </row>
    <row r="11" ht="34" customHeight="1" spans="2:5">
      <c r="B11" s="22" t="s">
        <v>312</v>
      </c>
      <c r="C11" s="22" t="s">
        <v>300</v>
      </c>
      <c r="D11" s="22" t="s">
        <v>313</v>
      </c>
      <c r="E11" s="22" t="s">
        <v>314</v>
      </c>
    </row>
    <row r="12" ht="34" customHeight="1" spans="2:5">
      <c r="B12" s="22" t="s">
        <v>315</v>
      </c>
      <c r="C12" s="22">
        <v>40747.47</v>
      </c>
      <c r="D12" s="22">
        <v>58</v>
      </c>
      <c r="E12" s="22">
        <f>C12*D12</f>
        <v>2363353.26</v>
      </c>
    </row>
    <row r="13" ht="34" customHeight="1" spans="2:5">
      <c r="B13" s="22" t="s">
        <v>316</v>
      </c>
      <c r="C13" s="22">
        <v>578.5</v>
      </c>
      <c r="D13" s="22">
        <v>40</v>
      </c>
      <c r="E13" s="22">
        <f>C13*D13</f>
        <v>23140</v>
      </c>
    </row>
    <row r="14" ht="27" customHeight="1" spans="2:5">
      <c r="B14" s="22" t="s">
        <v>314</v>
      </c>
      <c r="C14" s="22"/>
      <c r="D14" s="22"/>
      <c r="E14" s="22">
        <f>SUM(E12:E13)</f>
        <v>2386493.26</v>
      </c>
    </row>
    <row r="15" ht="23" customHeight="1" spans="2:5">
      <c r="B15" s="11" t="s">
        <v>317</v>
      </c>
      <c r="C15" s="11"/>
      <c r="D15" s="11"/>
      <c r="E15" s="11"/>
    </row>
    <row r="16" ht="23" customHeight="1" spans="2:5">
      <c r="B16" s="23" t="s">
        <v>318</v>
      </c>
      <c r="C16" s="24">
        <f ca="1">C9-C12</f>
        <v>12199.23696</v>
      </c>
      <c r="D16" s="22">
        <v>58</v>
      </c>
      <c r="E16" s="24">
        <f ca="1">C16*D16</f>
        <v>707555.74368</v>
      </c>
    </row>
    <row r="17" ht="23" customHeight="1" spans="2:5">
      <c r="B17" s="23" t="s">
        <v>319</v>
      </c>
      <c r="C17" s="24">
        <f ca="1">D9</f>
        <v>3289.644</v>
      </c>
      <c r="D17" s="22">
        <f>24</f>
        <v>24</v>
      </c>
      <c r="E17" s="24">
        <f ca="1">C17*D17</f>
        <v>78951.456</v>
      </c>
    </row>
    <row r="18" ht="23" customHeight="1" spans="2:5">
      <c r="B18" s="23" t="s">
        <v>316</v>
      </c>
      <c r="C18" s="24">
        <f ca="1">E9-C13</f>
        <v>1071.26228</v>
      </c>
      <c r="D18" s="22">
        <v>40</v>
      </c>
      <c r="E18" s="24">
        <f ca="1">C18*D18</f>
        <v>42850.4912</v>
      </c>
    </row>
    <row r="19" ht="23" customHeight="1" spans="2:5">
      <c r="B19" s="23" t="s">
        <v>240</v>
      </c>
      <c r="C19" s="22"/>
      <c r="D19" s="22"/>
      <c r="E19" s="24">
        <f ca="1">SUM(E16:E18)</f>
        <v>829357.69088</v>
      </c>
    </row>
    <row r="20" ht="23" customHeight="1" spans="2:5">
      <c r="B20" s="23" t="s">
        <v>320</v>
      </c>
      <c r="C20" s="22"/>
      <c r="D20" s="22"/>
      <c r="E20" s="24">
        <f ca="1">E19/1.09</f>
        <v>760878.615486239</v>
      </c>
    </row>
    <row r="21" ht="23" customHeight="1" spans="2:5">
      <c r="B21" s="23" t="s">
        <v>321</v>
      </c>
      <c r="C21" s="22"/>
      <c r="D21" s="22"/>
      <c r="E21" s="24">
        <f ca="1">E19-E20</f>
        <v>68479.0753937615</v>
      </c>
    </row>
  </sheetData>
  <mergeCells count="8">
    <mergeCell ref="A1:F1"/>
    <mergeCell ref="C2:E2"/>
    <mergeCell ref="A9:B9"/>
    <mergeCell ref="B10:E10"/>
    <mergeCell ref="B15:E15"/>
    <mergeCell ref="A2:A3"/>
    <mergeCell ref="B2:B3"/>
    <mergeCell ref="F2:F3"/>
  </mergeCells>
  <printOptions horizontalCentered="1"/>
  <pageMargins left="0.751388888888889" right="0.751388888888889" top="1" bottom="1" header="0.5" footer="0.5"/>
  <pageSetup paperSize="9" scale="8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Normal="100" workbookViewId="0">
      <selection activeCell="L14" sqref="L14"/>
    </sheetView>
  </sheetViews>
  <sheetFormatPr defaultColWidth="8.88888888888889" defaultRowHeight="14.4" outlineLevelCol="7"/>
  <cols>
    <col min="2" max="2" width="10.8888888888889" customWidth="1"/>
    <col min="7" max="7" width="12.2222222222222" customWidth="1"/>
  </cols>
  <sheetData>
    <row r="1" ht="30" customHeight="1" spans="1:8">
      <c r="A1" s="1" t="s">
        <v>322</v>
      </c>
      <c r="B1" s="1"/>
      <c r="C1" s="1"/>
      <c r="D1" s="1"/>
      <c r="E1" s="1"/>
      <c r="F1" s="1"/>
      <c r="G1" s="1"/>
      <c r="H1" s="1"/>
    </row>
    <row r="2" ht="24" spans="1:8">
      <c r="A2" s="2" t="s">
        <v>298</v>
      </c>
      <c r="B2" s="2" t="s">
        <v>323</v>
      </c>
      <c r="C2" s="2" t="s">
        <v>324</v>
      </c>
      <c r="D2" s="2" t="s">
        <v>325</v>
      </c>
      <c r="E2" s="3" t="s">
        <v>326</v>
      </c>
      <c r="F2" s="2" t="s">
        <v>327</v>
      </c>
      <c r="G2" s="2" t="s">
        <v>328</v>
      </c>
      <c r="H2" s="2" t="s">
        <v>329</v>
      </c>
    </row>
    <row r="3" ht="24" spans="1:8">
      <c r="A3" s="2">
        <v>1</v>
      </c>
      <c r="B3" s="4" t="s">
        <v>330</v>
      </c>
      <c r="C3" s="2" t="s">
        <v>331</v>
      </c>
      <c r="D3" s="2">
        <v>1.2</v>
      </c>
      <c r="E3" s="2">
        <v>2.5</v>
      </c>
      <c r="F3" s="2">
        <v>3</v>
      </c>
      <c r="G3" s="4" t="s">
        <v>332</v>
      </c>
      <c r="H3" s="5" t="s">
        <v>333</v>
      </c>
    </row>
    <row r="4" ht="24" spans="1:8">
      <c r="A4" s="2"/>
      <c r="B4" s="4"/>
      <c r="C4" s="2"/>
      <c r="D4" s="2"/>
      <c r="E4" s="2"/>
      <c r="F4" s="2"/>
      <c r="G4" s="4" t="s">
        <v>334</v>
      </c>
      <c r="H4" s="5"/>
    </row>
    <row r="5" ht="24" spans="1:8">
      <c r="A5" s="2">
        <v>2</v>
      </c>
      <c r="B5" s="4" t="s">
        <v>335</v>
      </c>
      <c r="C5" s="2" t="s">
        <v>331</v>
      </c>
      <c r="D5" s="2">
        <v>15</v>
      </c>
      <c r="E5" s="2">
        <v>0.12</v>
      </c>
      <c r="F5" s="2">
        <v>1.8</v>
      </c>
      <c r="G5" s="4" t="s">
        <v>336</v>
      </c>
      <c r="H5" s="5" t="s">
        <v>337</v>
      </c>
    </row>
    <row r="6" ht="24" spans="1:8">
      <c r="A6" s="2"/>
      <c r="B6" s="4"/>
      <c r="C6" s="2"/>
      <c r="D6" s="2"/>
      <c r="E6" s="2"/>
      <c r="F6" s="2"/>
      <c r="G6" s="4" t="s">
        <v>338</v>
      </c>
      <c r="H6" s="5"/>
    </row>
    <row r="7" ht="28" customHeight="1" spans="1:8">
      <c r="A7" s="2">
        <v>3</v>
      </c>
      <c r="B7" s="4" t="s">
        <v>339</v>
      </c>
      <c r="C7" s="2"/>
      <c r="D7" s="2"/>
      <c r="E7" s="2"/>
      <c r="F7" s="2">
        <v>13.82</v>
      </c>
      <c r="G7" s="5"/>
      <c r="H7" s="5"/>
    </row>
    <row r="8" ht="28" customHeight="1" spans="1:8">
      <c r="A8" s="2">
        <v>4</v>
      </c>
      <c r="B8" s="4" t="s">
        <v>340</v>
      </c>
      <c r="C8" s="2"/>
      <c r="D8" s="2"/>
      <c r="E8" s="2"/>
      <c r="F8" s="2">
        <v>1</v>
      </c>
      <c r="G8" s="5"/>
      <c r="H8" s="5"/>
    </row>
    <row r="9" ht="28" customHeight="1" spans="1:8">
      <c r="A9" s="2">
        <v>5</v>
      </c>
      <c r="B9" s="4" t="s">
        <v>341</v>
      </c>
      <c r="C9" s="2"/>
      <c r="D9" s="2"/>
      <c r="E9" s="2"/>
      <c r="F9" s="2">
        <v>1</v>
      </c>
      <c r="G9" s="5"/>
      <c r="H9" s="5"/>
    </row>
    <row r="10" ht="28" customHeight="1" spans="1:8">
      <c r="A10" s="2">
        <v>6</v>
      </c>
      <c r="B10" s="4" t="s">
        <v>342</v>
      </c>
      <c r="C10" s="2"/>
      <c r="D10" s="2"/>
      <c r="E10" s="2"/>
      <c r="F10" s="2">
        <v>2</v>
      </c>
      <c r="G10" s="5"/>
      <c r="H10" s="5"/>
    </row>
    <row r="11" ht="28" customHeight="1" spans="1:8">
      <c r="A11" s="2">
        <v>7</v>
      </c>
      <c r="B11" s="4" t="s">
        <v>321</v>
      </c>
      <c r="C11" s="2"/>
      <c r="D11" s="2"/>
      <c r="E11" s="2"/>
      <c r="F11" s="6">
        <f>(F3+F5+F7+F8+F9+F10)*0.09</f>
        <v>2.0358</v>
      </c>
      <c r="G11" s="5"/>
      <c r="H11" s="5"/>
    </row>
    <row r="12" ht="28" customHeight="1" spans="1:8">
      <c r="A12" s="2">
        <v>8</v>
      </c>
      <c r="B12" s="7" t="s">
        <v>343</v>
      </c>
      <c r="C12" s="7" t="s">
        <v>344</v>
      </c>
      <c r="D12" s="2"/>
      <c r="E12" s="2"/>
      <c r="F12" s="6">
        <f>SUM(F3:F11)</f>
        <v>24.6558</v>
      </c>
      <c r="G12" s="7"/>
      <c r="H12" s="8"/>
    </row>
    <row r="13" ht="28" customHeight="1" spans="1:8">
      <c r="A13" s="2">
        <v>9</v>
      </c>
      <c r="B13" s="8" t="s">
        <v>345</v>
      </c>
      <c r="C13" s="8"/>
      <c r="D13" s="8"/>
      <c r="E13" s="8"/>
      <c r="F13" s="9">
        <f>40/41.09</f>
        <v>0.973472864443904</v>
      </c>
      <c r="G13" s="8" t="s">
        <v>346</v>
      </c>
      <c r="H13" s="8"/>
    </row>
    <row r="14" ht="43" customHeight="1" spans="1:8">
      <c r="A14" s="2">
        <v>10</v>
      </c>
      <c r="B14" s="10" t="s">
        <v>347</v>
      </c>
      <c r="C14" s="7" t="s">
        <v>344</v>
      </c>
      <c r="D14" s="8"/>
      <c r="E14" s="8"/>
      <c r="F14" s="9">
        <f>F12*F13</f>
        <v>24.001752251156</v>
      </c>
      <c r="G14" s="8"/>
      <c r="H14" s="8"/>
    </row>
  </sheetData>
  <mergeCells count="15">
    <mergeCell ref="A1:H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H3:H4"/>
    <mergeCell ref="H5:H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7#楼</vt:lpstr>
      <vt:lpstr>10#楼</vt:lpstr>
      <vt:lpstr>11#楼</vt:lpstr>
      <vt:lpstr>12#楼</vt:lpstr>
      <vt:lpstr>13#楼</vt:lpstr>
      <vt:lpstr>合计</vt:lpstr>
      <vt:lpstr>平涂单价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格格</cp:lastModifiedBy>
  <dcterms:created xsi:type="dcterms:W3CDTF">2022-07-19T03:04:00Z</dcterms:created>
  <dcterms:modified xsi:type="dcterms:W3CDTF">2022-10-08T06:20:45Z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E7F9BE2D25F44274A7559E7DFFB4452B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