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<sst xmlns="http://schemas.openxmlformats.org/spreadsheetml/2006/main" count="77" uniqueCount="76">
  <si>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</si>
  <si>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</si>
  <si>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</si>
  <si>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</si>
  <si>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</si>
  <si>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</si>
  <si>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</si>
  <si>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</si>
  <si>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</si>
  <si>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</si>
  <si>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</si>
  <si>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</si>
  <si>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</si>
  <si>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</si>
  <si>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</si>
  <si>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</si>
  <si>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</si>
  <si>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</si>
  <si>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</si>
  <si>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</si>
  <si>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</si>
  <si>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</si>
  <si>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</si>
  <si>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</si>
  <si>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</si>
  <si>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</si>
  <si>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</si>
  <si>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</si>
  <si>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</si>
  <si>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</si>
  <si>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</si>
  <si>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地下车库</t>
  </si>
  <si>
    <t>s1地块地库1-6轴交Q轴-AK轴、24-30轴BT轴-CA轴地下地库封顶土建</t>
  </si>
  <si>
    <t>s1地块地库1-6轴交Q轴-AK轴、24-30轴BT轴-CA轴地下地库暖气套管</t>
  </si>
  <si>
    <t>s1地块地库1-6轴交Q轴-AK轴、24-30轴BT轴-CA轴地下地库消防套管</t>
  </si>
  <si>
    <t>s1地块地1-6轴交Q轴-AK轴、24-30轴BT轴-CA轴地下地库给水套管</t>
  </si>
  <si>
    <t>s1地块地库1-6轴交Q轴-AK轴、24-30轴BT轴-CA轴地下地库电气预埋</t>
  </si>
  <si>
    <t>人防地下车库</t>
  </si>
  <si>
    <t>s1地块地库24-30轴BT轴-CA轴地下地库封顶土建</t>
  </si>
  <si>
    <t>s1地块地库24-30轴BT轴-CA轴地下地库电气预埋</t>
  </si>
  <si>
    <t>20#楼</t>
  </si>
  <si>
    <t>中浩德山水文苑20#楼9-13层主体土建</t>
  </si>
  <si>
    <t>中浩德山水文苑20#楼9-13层给水</t>
  </si>
  <si>
    <t>中浩德山水文苑20#楼9-13层暖通</t>
  </si>
  <si>
    <t>中浩德山水文苑20#楼9-13层电气</t>
  </si>
  <si>
    <t>15#楼</t>
  </si>
  <si>
    <t>中浩德山水文苑15#楼4-9层主体土建</t>
  </si>
  <si>
    <t>中浩德山水文苑15#楼4-9层给排水</t>
  </si>
  <si>
    <t>中浩德山水文苑15#楼4-9层暖通</t>
  </si>
  <si>
    <t>中浩德山水文苑15#楼4-9层电气</t>
  </si>
  <si>
    <t>11#楼</t>
  </si>
  <si>
    <t>中浩德山水文苑11#楼内墙粉刷-土建</t>
  </si>
  <si>
    <t>中浩德山水文苑11#楼保温-土建</t>
  </si>
  <si>
    <t>中浩德山水文苑11#楼管敷设、弱电箱、强电箱安装</t>
  </si>
  <si>
    <t>10#楼</t>
  </si>
  <si>
    <t>中浩德山水文苑10#楼屋面工程-土建</t>
  </si>
  <si>
    <t>3#楼</t>
  </si>
  <si>
    <t>中浩德山水文苑3#楼外墙保温工程-土建</t>
  </si>
  <si>
    <t>9#楼</t>
  </si>
  <si>
    <t>中浩德山水文苑9#楼外墙保温工程-土建</t>
  </si>
  <si>
    <t>2#楼</t>
  </si>
  <si>
    <t>中浩德山水文苑2#楼二次结构</t>
  </si>
  <si>
    <t>13#楼</t>
  </si>
  <si>
    <t>中浩德山水文苑13#楼4层以下主体土建</t>
  </si>
  <si>
    <t>中浩德山水文苑13#楼4层以下给水</t>
  </si>
  <si>
    <t>中浩德山水文苑13#楼4层以下暖通</t>
  </si>
  <si>
    <t>中浩德山水文苑13#楼4层以下电气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</si>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</sst>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7" fillId="17" borderId="2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8" fillId="0" borderId="0"/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5" borderId="1" xfId="49" applyFont="1" applyFill="1" applyBorder="1" applyAlignment="1">
      <alignment horizontal="center" vertical="center" wrapText="1"/>
    </xf>
    <xf numFmtId="10" fontId="8" fillId="5" borderId="1" xfId="11" applyNumberFormat="1" applyFont="1" applyFill="1" applyBorder="1" applyAlignment="1">
      <alignment horizontal="center" vertical="center"/>
    </xf>
    <xf numFmtId="176" fontId="8" fillId="5" borderId="1" xfId="11" applyNumberFormat="1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0" fontId="8" fillId="7" borderId="1" xfId="11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3" borderId="1" xfId="11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11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4" fontId="10" fillId="0" borderId="1" xfId="49" applyNumberFormat="1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A4" workbookViewId="0">
      <selection activeCell="H13" sqref="H13"/>
    </sheetView>
  </sheetViews>
  <sheetFormatPr defaultColWidth="9" defaultRowHeight="13.5"/>
  <cols>
    <col min="1" max="1" width="4.375" style="1" customWidth="1"/>
    <col min="2" max="2" width="26.25" style="1" customWidth="1"/>
    <col min="3" max="3" width="11" style="1" customWidth="1"/>
    <col min="4" max="4" width="6.5" style="1" customWidth="1"/>
    <col min="5" max="5" width="7.375" style="1" customWidth="1"/>
    <col min="6" max="6" width="10.875" style="4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8.5" style="5" customWidth="1"/>
    <col min="12" max="12" width="8.375" style="4" customWidth="1"/>
    <col min="13" max="13" width="8.75" style="1" customWidth="1"/>
    <col min="14" max="14" width="6.5" style="1" customWidth="1"/>
    <col min="15" max="15" width="5.25" style="1" customWidth="1"/>
    <col min="16" max="16384" width="9" style="1"/>
  </cols>
  <sheetData>
    <row r="1" s="1" customFormat="1" ht="15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6"/>
      <c r="L1" s="8"/>
      <c r="M1" s="7"/>
      <c r="N1" s="7"/>
      <c r="O1" s="7"/>
    </row>
    <row r="2" s="1" customFormat="1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7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2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7" t="s">
        <v>17</v>
      </c>
      <c r="L3" s="10" t="s">
        <v>18</v>
      </c>
      <c r="M3" s="9"/>
      <c r="N3" s="9"/>
      <c r="O3" s="9"/>
    </row>
    <row r="4" s="1" customFormat="1" ht="2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8" t="s">
        <v>24</v>
      </c>
      <c r="J4" s="15" t="s">
        <v>25</v>
      </c>
      <c r="K4" s="49" t="s">
        <v>26</v>
      </c>
      <c r="L4" s="50" t="s">
        <v>27</v>
      </c>
      <c r="M4" s="15" t="s">
        <v>28</v>
      </c>
      <c r="N4" s="15" t="s">
        <v>29</v>
      </c>
      <c r="O4" s="51" t="s">
        <v>30</v>
      </c>
    </row>
    <row r="5" s="1" customFormat="1" ht="17.25" customHeight="1" spans="1:15">
      <c r="A5" s="16">
        <v>1</v>
      </c>
      <c r="B5" s="17" t="s">
        <v>31</v>
      </c>
      <c r="C5" s="17"/>
      <c r="D5" s="17"/>
      <c r="E5" s="16"/>
      <c r="F5" s="18"/>
      <c r="G5" s="19"/>
      <c r="H5" s="19"/>
      <c r="I5" s="52"/>
      <c r="J5" s="19">
        <f>SUM(J6:J10)</f>
        <v>2577738.86519833</v>
      </c>
      <c r="K5" s="19"/>
      <c r="L5" s="53"/>
      <c r="M5" s="19"/>
      <c r="N5" s="19"/>
      <c r="O5" s="54"/>
    </row>
    <row r="6" s="1" customFormat="1" ht="26" customHeight="1" spans="1:15">
      <c r="A6" s="20"/>
      <c r="B6" s="21" t="s">
        <v>32</v>
      </c>
      <c r="C6" s="22"/>
      <c r="D6" s="22"/>
      <c r="E6" s="23"/>
      <c r="F6" s="24"/>
      <c r="G6" s="25"/>
      <c r="H6" s="26">
        <f>34118086.71*(1119.3+697.3)/19485.26</f>
        <v>3180810.33136771</v>
      </c>
      <c r="I6" s="55">
        <v>0.8</v>
      </c>
      <c r="J6" s="26">
        <f t="shared" ref="J6:J10" si="0">H6*I6</f>
        <v>2544648.26509417</v>
      </c>
      <c r="K6" s="33"/>
      <c r="L6" s="56"/>
      <c r="M6" s="25"/>
      <c r="N6" s="28"/>
      <c r="O6" s="38"/>
    </row>
    <row r="7" s="1" customFormat="1" ht="31.5" customHeight="1" spans="1:15">
      <c r="A7" s="20"/>
      <c r="B7" s="27" t="s">
        <v>33</v>
      </c>
      <c r="C7" s="22"/>
      <c r="D7" s="22"/>
      <c r="E7" s="23"/>
      <c r="F7" s="24"/>
      <c r="G7" s="28"/>
      <c r="H7" s="26">
        <f>4815.6*(1119.3+697.3)/19485.26</f>
        <v>448.955721401716</v>
      </c>
      <c r="I7" s="55">
        <v>0.8</v>
      </c>
      <c r="J7" s="26">
        <f t="shared" si="0"/>
        <v>359.164577121373</v>
      </c>
      <c r="K7" s="57"/>
      <c r="L7" s="58"/>
      <c r="M7" s="59"/>
      <c r="N7" s="28"/>
      <c r="O7" s="38"/>
    </row>
    <row r="8" s="1" customFormat="1" ht="27" customHeight="1" spans="1:15">
      <c r="A8" s="20"/>
      <c r="B8" s="27" t="s">
        <v>34</v>
      </c>
      <c r="C8" s="22"/>
      <c r="D8" s="22"/>
      <c r="E8" s="23"/>
      <c r="F8" s="24"/>
      <c r="G8" s="28"/>
      <c r="H8" s="26">
        <f>6463.56*(1119.3+697.3)/19485.26</f>
        <v>602.594119657628</v>
      </c>
      <c r="I8" s="55">
        <v>0.8</v>
      </c>
      <c r="J8" s="26">
        <f t="shared" si="0"/>
        <v>482.075295726102</v>
      </c>
      <c r="K8" s="33"/>
      <c r="L8" s="58"/>
      <c r="M8" s="59"/>
      <c r="N8" s="28"/>
      <c r="O8" s="38"/>
    </row>
    <row r="9" s="1" customFormat="1" ht="27.75" customHeight="1" spans="1:15">
      <c r="A9" s="20"/>
      <c r="B9" s="27" t="s">
        <v>35</v>
      </c>
      <c r="C9" s="22"/>
      <c r="D9" s="22"/>
      <c r="E9" s="23"/>
      <c r="F9" s="24"/>
      <c r="G9" s="28"/>
      <c r="H9" s="26">
        <f>5696.77*(1119.3+697.3)/19485.26</f>
        <v>531.106712561187</v>
      </c>
      <c r="I9" s="55">
        <v>0.8</v>
      </c>
      <c r="J9" s="26">
        <f t="shared" si="0"/>
        <v>424.88537004895</v>
      </c>
      <c r="K9" s="33"/>
      <c r="L9" s="56"/>
      <c r="M9" s="59"/>
      <c r="N9" s="28"/>
      <c r="O9" s="38"/>
    </row>
    <row r="10" s="1" customFormat="1" ht="29.25" customHeight="1" spans="1:15">
      <c r="A10" s="20"/>
      <c r="B10" s="27" t="s">
        <v>36</v>
      </c>
      <c r="C10" s="22"/>
      <c r="D10" s="22"/>
      <c r="E10" s="23"/>
      <c r="F10" s="24"/>
      <c r="G10" s="28"/>
      <c r="H10" s="26">
        <f>426695.59*(1119.3+697.3)/19485.26</f>
        <v>39780.5935765805</v>
      </c>
      <c r="I10" s="55">
        <v>0.8</v>
      </c>
      <c r="J10" s="26">
        <f t="shared" si="0"/>
        <v>31824.4748612644</v>
      </c>
      <c r="K10" s="33"/>
      <c r="L10" s="56"/>
      <c r="M10" s="59"/>
      <c r="N10" s="28"/>
      <c r="O10" s="38"/>
    </row>
    <row r="11" s="1" customFormat="1" spans="1:15">
      <c r="A11" s="16">
        <v>2</v>
      </c>
      <c r="B11" s="17" t="s">
        <v>37</v>
      </c>
      <c r="C11" s="17"/>
      <c r="D11" s="17"/>
      <c r="E11" s="16"/>
      <c r="F11" s="18"/>
      <c r="G11" s="19"/>
      <c r="H11" s="19"/>
      <c r="I11" s="52"/>
      <c r="J11" s="19">
        <f>SUM(J12:J13)</f>
        <v>1927562.6823903</v>
      </c>
      <c r="K11" s="32"/>
      <c r="L11" s="53"/>
      <c r="M11" s="60"/>
      <c r="N11" s="19"/>
      <c r="O11" s="54"/>
    </row>
    <row r="12" s="1" customFormat="1" ht="29.25" customHeight="1" spans="1:15">
      <c r="A12" s="20"/>
      <c r="B12" s="21" t="s">
        <v>38</v>
      </c>
      <c r="C12" s="22"/>
      <c r="D12" s="22"/>
      <c r="E12" s="23"/>
      <c r="F12" s="24"/>
      <c r="G12" s="25"/>
      <c r="H12" s="26">
        <f>12427601.83*1145.6/5997.73</f>
        <v>2373741.50827863</v>
      </c>
      <c r="I12" s="55">
        <v>0.8</v>
      </c>
      <c r="J12" s="26">
        <f>H12*I12</f>
        <v>1898993.20662291</v>
      </c>
      <c r="K12" s="33"/>
      <c r="L12" s="56"/>
      <c r="M12" s="59"/>
      <c r="N12" s="28"/>
      <c r="O12" s="38"/>
    </row>
    <row r="13" s="1" customFormat="1" ht="29.25" customHeight="1" spans="1:15">
      <c r="A13" s="20"/>
      <c r="B13" s="27" t="s">
        <v>39</v>
      </c>
      <c r="C13" s="22"/>
      <c r="D13" s="22"/>
      <c r="E13" s="23"/>
      <c r="F13" s="24"/>
      <c r="G13" s="28"/>
      <c r="H13" s="26">
        <f>186967.53*1145.6/5997.73</f>
        <v>35711.8447092483</v>
      </c>
      <c r="I13" s="55">
        <v>0.8</v>
      </c>
      <c r="J13" s="26">
        <f>H13*I13</f>
        <v>28569.4757673987</v>
      </c>
      <c r="K13" s="33"/>
      <c r="L13" s="56"/>
      <c r="M13" s="59"/>
      <c r="N13" s="28"/>
      <c r="O13" s="38"/>
    </row>
    <row r="14" s="1" customFormat="1" ht="18.95" customHeight="1" spans="1:15">
      <c r="A14" s="16">
        <v>3</v>
      </c>
      <c r="B14" s="17" t="s">
        <v>40</v>
      </c>
      <c r="C14" s="17"/>
      <c r="D14" s="17"/>
      <c r="E14" s="16"/>
      <c r="F14" s="18"/>
      <c r="G14" s="19"/>
      <c r="H14" s="19"/>
      <c r="I14" s="52"/>
      <c r="J14" s="19">
        <f>J15+J16+J17+J18</f>
        <v>310472.48</v>
      </c>
      <c r="K14" s="32"/>
      <c r="L14" s="53"/>
      <c r="M14" s="19"/>
      <c r="N14" s="19"/>
      <c r="O14" s="54"/>
    </row>
    <row r="15" s="1" customFormat="1" ht="18.95" customHeight="1" spans="1:15">
      <c r="A15" s="20"/>
      <c r="B15" s="27" t="s">
        <v>41</v>
      </c>
      <c r="C15" s="29">
        <v>1483686.16</v>
      </c>
      <c r="D15" s="22"/>
      <c r="E15" s="23"/>
      <c r="F15" s="28">
        <v>1095588.51</v>
      </c>
      <c r="G15" s="28"/>
      <c r="H15" s="28">
        <f t="shared" ref="H15:H23" si="1">C15-F15</f>
        <v>388097.65</v>
      </c>
      <c r="I15" s="55">
        <v>0.8</v>
      </c>
      <c r="J15" s="61">
        <f t="shared" ref="J15:J18" si="2">H15*I15</f>
        <v>310478.12</v>
      </c>
      <c r="K15" s="33"/>
      <c r="L15" s="56"/>
      <c r="M15" s="59"/>
      <c r="N15" s="28"/>
      <c r="O15" s="38"/>
    </row>
    <row r="16" s="1" customFormat="1" ht="18.95" customHeight="1" spans="1:15">
      <c r="A16" s="20"/>
      <c r="B16" s="27" t="s">
        <v>42</v>
      </c>
      <c r="C16" s="29">
        <v>6855.71</v>
      </c>
      <c r="D16" s="22"/>
      <c r="E16" s="23"/>
      <c r="F16" s="28">
        <f>6863.69</f>
        <v>6863.69</v>
      </c>
      <c r="G16" s="28"/>
      <c r="H16" s="28">
        <f t="shared" si="1"/>
        <v>-7.97999999999956</v>
      </c>
      <c r="I16" s="55">
        <v>0.8</v>
      </c>
      <c r="J16" s="61">
        <f t="shared" si="2"/>
        <v>-6.38399999999965</v>
      </c>
      <c r="K16" s="33"/>
      <c r="L16" s="56"/>
      <c r="M16" s="59"/>
      <c r="N16" s="28"/>
      <c r="O16" s="38"/>
    </row>
    <row r="17" s="1" customFormat="1" ht="18.95" customHeight="1" spans="1:15">
      <c r="A17" s="20"/>
      <c r="B17" s="27" t="s">
        <v>43</v>
      </c>
      <c r="C17" s="22">
        <v>354.09</v>
      </c>
      <c r="D17" s="22"/>
      <c r="E17" s="23"/>
      <c r="F17" s="28">
        <f>353.16</f>
        <v>353.16</v>
      </c>
      <c r="G17" s="28"/>
      <c r="H17" s="28">
        <f t="shared" si="1"/>
        <v>0.92999999999995</v>
      </c>
      <c r="I17" s="55">
        <v>0.8</v>
      </c>
      <c r="J17" s="61">
        <f t="shared" si="2"/>
        <v>0.74399999999996</v>
      </c>
      <c r="K17" s="33"/>
      <c r="L17" s="56"/>
      <c r="M17" s="59"/>
      <c r="N17" s="28"/>
      <c r="O17" s="38"/>
    </row>
    <row r="18" s="1" customFormat="1" ht="18.95" customHeight="1" spans="1:15">
      <c r="A18" s="20"/>
      <c r="B18" s="27" t="s">
        <v>44</v>
      </c>
      <c r="C18" s="29">
        <v>54337.3</v>
      </c>
      <c r="D18" s="22"/>
      <c r="E18" s="23"/>
      <c r="F18" s="28">
        <f>54337.3</f>
        <v>54337.3</v>
      </c>
      <c r="G18" s="28"/>
      <c r="H18" s="28">
        <f t="shared" si="1"/>
        <v>0</v>
      </c>
      <c r="I18" s="55">
        <v>0.8</v>
      </c>
      <c r="J18" s="61">
        <f t="shared" si="2"/>
        <v>0</v>
      </c>
      <c r="K18" s="33"/>
      <c r="L18" s="56"/>
      <c r="M18" s="59"/>
      <c r="N18" s="28"/>
      <c r="O18" s="38"/>
    </row>
    <row r="19" customFormat="1" ht="18.95" customHeight="1" spans="1:15">
      <c r="A19" s="16">
        <v>4</v>
      </c>
      <c r="B19" s="30" t="s">
        <v>45</v>
      </c>
      <c r="C19" s="17"/>
      <c r="D19" s="17"/>
      <c r="E19" s="16"/>
      <c r="F19" s="31"/>
      <c r="G19" s="19"/>
      <c r="H19" s="19"/>
      <c r="I19" s="52"/>
      <c r="J19" s="19">
        <f>J20+J21+J22+J23</f>
        <v>262123.856</v>
      </c>
      <c r="K19" s="32"/>
      <c r="L19" s="53"/>
      <c r="M19" s="60"/>
      <c r="N19" s="19"/>
      <c r="O19" s="54"/>
    </row>
    <row r="20" customFormat="1" ht="18.95" customHeight="1" spans="1:15">
      <c r="A20" s="20"/>
      <c r="B20" s="27" t="s">
        <v>46</v>
      </c>
      <c r="C20" s="29">
        <v>1564268.13</v>
      </c>
      <c r="D20" s="22"/>
      <c r="E20" s="23"/>
      <c r="F20" s="28">
        <v>1236702.11</v>
      </c>
      <c r="G20" s="28"/>
      <c r="H20" s="28">
        <f t="shared" si="1"/>
        <v>327566.02</v>
      </c>
      <c r="I20" s="55">
        <v>0.8</v>
      </c>
      <c r="J20" s="28">
        <f t="shared" ref="J20:J23" si="3">H20*I20</f>
        <v>262052.816</v>
      </c>
      <c r="K20" s="33"/>
      <c r="L20" s="56"/>
      <c r="M20" s="59"/>
      <c r="N20" s="28"/>
      <c r="O20" s="38"/>
    </row>
    <row r="21" customFormat="1" ht="18.95" customHeight="1" spans="1:15">
      <c r="A21" s="20"/>
      <c r="B21" s="27" t="s">
        <v>47</v>
      </c>
      <c r="C21" s="29">
        <v>6653.92</v>
      </c>
      <c r="D21" s="22"/>
      <c r="E21" s="23"/>
      <c r="F21" s="28">
        <v>6568.9</v>
      </c>
      <c r="G21" s="28"/>
      <c r="H21" s="28">
        <f t="shared" si="1"/>
        <v>85.0200000000004</v>
      </c>
      <c r="I21" s="55">
        <v>0.8</v>
      </c>
      <c r="J21" s="28">
        <f t="shared" si="3"/>
        <v>68.0160000000003</v>
      </c>
      <c r="K21" s="33"/>
      <c r="L21" s="56"/>
      <c r="M21" s="59"/>
      <c r="N21" s="28"/>
      <c r="O21" s="38"/>
    </row>
    <row r="22" customFormat="1" ht="18.95" customHeight="1" spans="1:15">
      <c r="A22" s="20"/>
      <c r="B22" s="27" t="s">
        <v>48</v>
      </c>
      <c r="C22" s="22">
        <v>364.38</v>
      </c>
      <c r="D22" s="22"/>
      <c r="E22" s="23"/>
      <c r="F22" s="28">
        <v>360.6</v>
      </c>
      <c r="G22" s="28"/>
      <c r="H22" s="28">
        <f t="shared" si="1"/>
        <v>3.77999999999997</v>
      </c>
      <c r="I22" s="55">
        <v>0.8</v>
      </c>
      <c r="J22" s="28">
        <f t="shared" si="3"/>
        <v>3.02399999999998</v>
      </c>
      <c r="K22" s="33"/>
      <c r="L22" s="56"/>
      <c r="M22" s="59"/>
      <c r="N22" s="28"/>
      <c r="O22" s="38"/>
    </row>
    <row r="23" customFormat="1" ht="18.95" customHeight="1" spans="1:15">
      <c r="A23" s="20"/>
      <c r="B23" s="27" t="s">
        <v>49</v>
      </c>
      <c r="C23" s="29">
        <v>26296.46</v>
      </c>
      <c r="D23" s="22"/>
      <c r="E23" s="23"/>
      <c r="F23" s="28">
        <v>26296.46</v>
      </c>
      <c r="G23" s="28"/>
      <c r="H23" s="28">
        <f t="shared" si="1"/>
        <v>0</v>
      </c>
      <c r="I23" s="55">
        <v>0.8</v>
      </c>
      <c r="J23" s="28">
        <f t="shared" si="3"/>
        <v>0</v>
      </c>
      <c r="K23" s="33"/>
      <c r="L23" s="56"/>
      <c r="M23" s="59"/>
      <c r="N23" s="28"/>
      <c r="O23" s="38"/>
    </row>
    <row r="24" s="2" customFormat="1" spans="1:15">
      <c r="A24" s="16">
        <v>5</v>
      </c>
      <c r="B24" s="30" t="s">
        <v>50</v>
      </c>
      <c r="C24" s="17"/>
      <c r="D24" s="17"/>
      <c r="E24" s="16"/>
      <c r="F24" s="32"/>
      <c r="G24" s="19"/>
      <c r="H24" s="19"/>
      <c r="I24" s="52"/>
      <c r="J24" s="19">
        <f>J25+J27+J26</f>
        <v>838246.096</v>
      </c>
      <c r="K24" s="32"/>
      <c r="L24" s="53"/>
      <c r="M24" s="60"/>
      <c r="N24" s="19"/>
      <c r="O24" s="54"/>
    </row>
    <row r="25" customFormat="1" ht="17" customHeight="1" spans="1:15">
      <c r="A25" s="20"/>
      <c r="B25" s="27" t="s">
        <v>51</v>
      </c>
      <c r="C25" s="22"/>
      <c r="D25" s="22"/>
      <c r="E25" s="23"/>
      <c r="F25" s="33"/>
      <c r="G25" s="28"/>
      <c r="H25" s="28">
        <f>495762.25+87677.9</f>
        <v>583440.15</v>
      </c>
      <c r="I25" s="55">
        <v>0.8</v>
      </c>
      <c r="J25" s="28">
        <f>H25*I25</f>
        <v>466752.12</v>
      </c>
      <c r="K25" s="33"/>
      <c r="L25" s="56"/>
      <c r="M25" s="59"/>
      <c r="N25" s="28"/>
      <c r="O25" s="38"/>
    </row>
    <row r="26" customFormat="1" ht="15" customHeight="1" spans="1:15">
      <c r="A26" s="20"/>
      <c r="B26" s="27" t="s">
        <v>52</v>
      </c>
      <c r="C26" s="22"/>
      <c r="D26" s="22"/>
      <c r="E26" s="23"/>
      <c r="F26" s="33"/>
      <c r="G26" s="28"/>
      <c r="H26" s="28">
        <v>304072</v>
      </c>
      <c r="I26" s="55">
        <v>0.8</v>
      </c>
      <c r="J26" s="28">
        <f>H26*I26</f>
        <v>243257.6</v>
      </c>
      <c r="K26" s="33"/>
      <c r="L26" s="56"/>
      <c r="M26" s="59"/>
      <c r="N26" s="28"/>
      <c r="O26" s="38"/>
    </row>
    <row r="27" customFormat="1" ht="18.95" customHeight="1" spans="1:15">
      <c r="A27" s="20"/>
      <c r="B27" s="27" t="s">
        <v>53</v>
      </c>
      <c r="C27" s="22"/>
      <c r="D27" s="22"/>
      <c r="E27" s="23"/>
      <c r="F27" s="33"/>
      <c r="G27" s="28"/>
      <c r="H27" s="28">
        <v>160295.47</v>
      </c>
      <c r="I27" s="55">
        <v>0.8</v>
      </c>
      <c r="J27" s="28">
        <f>H27*I27</f>
        <v>128236.376</v>
      </c>
      <c r="K27" s="33"/>
      <c r="L27" s="56"/>
      <c r="M27" s="59"/>
      <c r="N27" s="28"/>
      <c r="O27" s="38"/>
    </row>
    <row r="28" s="2" customFormat="1" ht="18.95" customHeight="1" spans="1:15">
      <c r="A28" s="16">
        <v>6</v>
      </c>
      <c r="B28" s="30" t="s">
        <v>54</v>
      </c>
      <c r="C28" s="17"/>
      <c r="D28" s="17"/>
      <c r="E28" s="16"/>
      <c r="F28" s="32"/>
      <c r="G28" s="19"/>
      <c r="H28" s="19"/>
      <c r="I28" s="52"/>
      <c r="J28" s="19">
        <f>J29</f>
        <v>236280.376</v>
      </c>
      <c r="K28" s="32"/>
      <c r="L28" s="53"/>
      <c r="M28" s="60"/>
      <c r="N28" s="19"/>
      <c r="O28" s="54"/>
    </row>
    <row r="29" customFormat="1" ht="18.95" customHeight="1" spans="1:15">
      <c r="A29" s="20"/>
      <c r="B29" s="27" t="s">
        <v>55</v>
      </c>
      <c r="C29" s="22"/>
      <c r="D29" s="22"/>
      <c r="E29" s="23"/>
      <c r="F29" s="33"/>
      <c r="G29" s="28"/>
      <c r="H29" s="28">
        <v>295350.47</v>
      </c>
      <c r="I29" s="55">
        <v>0.8</v>
      </c>
      <c r="J29" s="28">
        <f>H29*I29</f>
        <v>236280.376</v>
      </c>
      <c r="K29" s="33"/>
      <c r="L29" s="56"/>
      <c r="M29" s="59"/>
      <c r="N29" s="28"/>
      <c r="O29" s="38"/>
    </row>
    <row r="30" s="2" customFormat="1" ht="18.95" customHeight="1" spans="1:15">
      <c r="A30" s="16">
        <v>7</v>
      </c>
      <c r="B30" s="30" t="s">
        <v>56</v>
      </c>
      <c r="C30" s="17"/>
      <c r="D30" s="17"/>
      <c r="E30" s="16"/>
      <c r="F30" s="32"/>
      <c r="G30" s="19"/>
      <c r="H30" s="19"/>
      <c r="I30" s="52"/>
      <c r="J30" s="19">
        <f>J31</f>
        <v>284530.056</v>
      </c>
      <c r="K30" s="32"/>
      <c r="L30" s="53"/>
      <c r="M30" s="60"/>
      <c r="N30" s="19"/>
      <c r="O30" s="54"/>
    </row>
    <row r="31" customFormat="1" ht="18.95" customHeight="1" spans="1:15">
      <c r="A31" s="20"/>
      <c r="B31" s="27" t="s">
        <v>57</v>
      </c>
      <c r="C31" s="22"/>
      <c r="D31" s="22"/>
      <c r="E31" s="23"/>
      <c r="F31" s="33"/>
      <c r="G31" s="28"/>
      <c r="H31" s="28">
        <v>355662.57</v>
      </c>
      <c r="I31" s="55">
        <v>0.8</v>
      </c>
      <c r="J31" s="28">
        <f t="shared" ref="J31:J35" si="4">H31*I31</f>
        <v>284530.056</v>
      </c>
      <c r="K31" s="33"/>
      <c r="L31" s="56"/>
      <c r="M31" s="59"/>
      <c r="N31" s="28"/>
      <c r="O31" s="38"/>
    </row>
    <row r="32" s="2" customFormat="1" ht="18.95" customHeight="1" spans="1:15">
      <c r="A32" s="16">
        <v>8</v>
      </c>
      <c r="B32" s="30" t="s">
        <v>58</v>
      </c>
      <c r="C32" s="17"/>
      <c r="D32" s="17"/>
      <c r="E32" s="16"/>
      <c r="F32" s="32"/>
      <c r="G32" s="19"/>
      <c r="H32" s="19"/>
      <c r="I32" s="52"/>
      <c r="J32" s="19">
        <f>J33</f>
        <v>245415.408</v>
      </c>
      <c r="K32" s="32"/>
      <c r="L32" s="53"/>
      <c r="M32" s="60"/>
      <c r="N32" s="19"/>
      <c r="O32" s="54"/>
    </row>
    <row r="33" customFormat="1" ht="24" customHeight="1" spans="1:15">
      <c r="A33" s="20"/>
      <c r="B33" s="27" t="s">
        <v>59</v>
      </c>
      <c r="C33" s="22"/>
      <c r="D33" s="22"/>
      <c r="E33" s="23"/>
      <c r="F33" s="33"/>
      <c r="G33" s="28"/>
      <c r="H33" s="28">
        <v>306769.26</v>
      </c>
      <c r="I33" s="55">
        <v>0.8</v>
      </c>
      <c r="J33" s="28">
        <f t="shared" si="4"/>
        <v>245415.408</v>
      </c>
      <c r="K33" s="33"/>
      <c r="L33" s="56"/>
      <c r="M33" s="59"/>
      <c r="N33" s="28"/>
      <c r="O33" s="38"/>
    </row>
    <row r="34" customFormat="1" spans="1:15">
      <c r="A34" s="16">
        <v>9</v>
      </c>
      <c r="B34" s="30" t="s">
        <v>60</v>
      </c>
      <c r="C34" s="17"/>
      <c r="D34" s="17"/>
      <c r="E34" s="16"/>
      <c r="F34" s="32"/>
      <c r="G34" s="19"/>
      <c r="H34" s="19"/>
      <c r="I34" s="52"/>
      <c r="J34" s="19">
        <f>J35</f>
        <v>886533.304</v>
      </c>
      <c r="K34" s="32"/>
      <c r="L34" s="53"/>
      <c r="M34" s="60"/>
      <c r="N34" s="19"/>
      <c r="O34" s="54"/>
    </row>
    <row r="35" customFormat="1" ht="24" customHeight="1" spans="1:15">
      <c r="A35" s="20"/>
      <c r="B35" s="27" t="s">
        <v>61</v>
      </c>
      <c r="C35" s="22"/>
      <c r="D35" s="22"/>
      <c r="E35" s="23"/>
      <c r="F35" s="33"/>
      <c r="G35" s="28"/>
      <c r="H35" s="28">
        <v>1108166.63</v>
      </c>
      <c r="I35" s="55">
        <v>0.8</v>
      </c>
      <c r="J35" s="28">
        <f t="shared" ref="J35:J40" si="5">H35*I35</f>
        <v>886533.304</v>
      </c>
      <c r="K35" s="33"/>
      <c r="L35" s="56"/>
      <c r="M35" s="59"/>
      <c r="N35" s="28"/>
      <c r="O35" s="38"/>
    </row>
    <row r="36" customFormat="1" spans="1:15">
      <c r="A36" s="16">
        <v>10</v>
      </c>
      <c r="B36" s="17" t="s">
        <v>62</v>
      </c>
      <c r="C36" s="17"/>
      <c r="D36" s="17"/>
      <c r="E36" s="16"/>
      <c r="F36" s="32"/>
      <c r="G36" s="19"/>
      <c r="H36" s="19"/>
      <c r="I36" s="52"/>
      <c r="J36" s="19">
        <f>J37+J38+J39+J40</f>
        <v>3430627.456</v>
      </c>
      <c r="K36" s="32"/>
      <c r="L36" s="53"/>
      <c r="M36" s="60"/>
      <c r="N36" s="19"/>
      <c r="O36" s="54"/>
    </row>
    <row r="37" customFormat="1" ht="22" customHeight="1" spans="1:15">
      <c r="A37" s="20"/>
      <c r="B37" s="27" t="s">
        <v>63</v>
      </c>
      <c r="C37" s="22"/>
      <c r="D37" s="22"/>
      <c r="E37" s="23"/>
      <c r="F37" s="33"/>
      <c r="G37" s="28"/>
      <c r="H37" s="28">
        <f>2854102.91+1352411.91</f>
        <v>4206514.82</v>
      </c>
      <c r="I37" s="55">
        <v>0.8</v>
      </c>
      <c r="J37" s="28">
        <f t="shared" si="5"/>
        <v>3365211.856</v>
      </c>
      <c r="K37" s="33"/>
      <c r="L37" s="56"/>
      <c r="M37" s="59"/>
      <c r="N37" s="28"/>
      <c r="O37" s="38"/>
    </row>
    <row r="38" customFormat="1" ht="22" customHeight="1" spans="1:15">
      <c r="A38" s="20"/>
      <c r="B38" s="27" t="s">
        <v>64</v>
      </c>
      <c r="C38" s="22"/>
      <c r="D38" s="22"/>
      <c r="E38" s="23"/>
      <c r="F38" s="33"/>
      <c r="G38" s="28"/>
      <c r="H38" s="28">
        <v>9079.16</v>
      </c>
      <c r="I38" s="55">
        <v>0.8</v>
      </c>
      <c r="J38" s="28">
        <f t="shared" si="5"/>
        <v>7263.328</v>
      </c>
      <c r="K38" s="33"/>
      <c r="L38" s="56"/>
      <c r="M38" s="59"/>
      <c r="N38" s="28"/>
      <c r="O38" s="38"/>
    </row>
    <row r="39" customFormat="1" ht="22" customHeight="1" spans="1:15">
      <c r="A39" s="20"/>
      <c r="B39" s="27" t="s">
        <v>65</v>
      </c>
      <c r="C39" s="22"/>
      <c r="D39" s="22"/>
      <c r="E39" s="23"/>
      <c r="F39" s="33"/>
      <c r="G39" s="28"/>
      <c r="H39" s="28">
        <v>714.36</v>
      </c>
      <c r="I39" s="55">
        <v>0.8</v>
      </c>
      <c r="J39" s="28">
        <f t="shared" si="5"/>
        <v>571.488</v>
      </c>
      <c r="K39" s="33"/>
      <c r="L39" s="56"/>
      <c r="M39" s="59"/>
      <c r="N39" s="28"/>
      <c r="O39" s="38"/>
    </row>
    <row r="40" customFormat="1" ht="22" customHeight="1" spans="1:15">
      <c r="A40" s="20"/>
      <c r="B40" s="27" t="s">
        <v>66</v>
      </c>
      <c r="C40" s="22"/>
      <c r="D40" s="22"/>
      <c r="E40" s="23"/>
      <c r="F40" s="33"/>
      <c r="G40" s="28"/>
      <c r="H40" s="28">
        <v>71975.98</v>
      </c>
      <c r="I40" s="55">
        <v>0.8</v>
      </c>
      <c r="J40" s="28">
        <f t="shared" si="5"/>
        <v>57580.784</v>
      </c>
      <c r="K40" s="33"/>
      <c r="L40" s="56"/>
      <c r="M40" s="59"/>
      <c r="N40" s="28"/>
      <c r="O40" s="38"/>
    </row>
    <row r="41" s="3" customFormat="1" ht="30" customHeight="1" spans="1:15">
      <c r="A41" s="34">
        <v>11</v>
      </c>
      <c r="B41" s="35" t="s">
        <v>67</v>
      </c>
      <c r="C41" s="35"/>
      <c r="D41" s="35"/>
      <c r="E41" s="34"/>
      <c r="F41" s="36"/>
      <c r="G41" s="37"/>
      <c r="H41" s="37"/>
      <c r="I41" s="62"/>
      <c r="J41" s="63">
        <f>J36+J34+J32+J30+J28+J24+J19+J14+J11+J5</f>
        <v>10999530.5795886</v>
      </c>
      <c r="K41" s="37"/>
      <c r="L41" s="64"/>
      <c r="M41" s="63" t="s">
        <v>68</v>
      </c>
      <c r="N41" s="63" t="s">
        <v>69</v>
      </c>
      <c r="O41" s="65"/>
    </row>
    <row r="42" s="1" customFormat="1" ht="18.95" customHeight="1" spans="1:15">
      <c r="A42" s="23"/>
      <c r="B42" s="23" t="s">
        <v>70</v>
      </c>
      <c r="C42" s="23"/>
      <c r="D42" s="23"/>
      <c r="E42" s="23"/>
      <c r="F42" s="24"/>
      <c r="G42" s="38"/>
      <c r="H42" s="38"/>
      <c r="I42" s="38"/>
      <c r="J42" s="38">
        <v>10990000</v>
      </c>
      <c r="K42" s="33"/>
      <c r="L42" s="56"/>
      <c r="M42" s="38"/>
      <c r="N42" s="38"/>
      <c r="O42" s="66" t="s">
        <v>71</v>
      </c>
    </row>
    <row r="43" s="1" customFormat="1" ht="24.95" customHeight="1" spans="1:15">
      <c r="A43" s="39" t="s">
        <v>72</v>
      </c>
      <c r="B43" s="40"/>
      <c r="C43" s="40"/>
      <c r="D43" s="40"/>
      <c r="E43" s="40"/>
      <c r="F43" s="41"/>
      <c r="G43" s="40"/>
      <c r="H43" s="40"/>
      <c r="I43" s="40"/>
      <c r="J43" s="40"/>
      <c r="K43" s="67"/>
      <c r="L43" s="41"/>
      <c r="M43" s="40"/>
      <c r="N43" s="40"/>
      <c r="O43" s="40"/>
    </row>
    <row r="44" s="1" customFormat="1" ht="24.95" customHeight="1" spans="1:15">
      <c r="A44" s="39" t="s">
        <v>73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="1" customFormat="1" ht="26.25" customHeight="1" spans="1:15">
      <c r="A45" s="42"/>
      <c r="B45" s="43"/>
      <c r="C45" s="43"/>
      <c r="D45" s="43"/>
      <c r="E45" s="43"/>
      <c r="F45" s="44"/>
      <c r="G45" s="45" t="s">
        <v>74</v>
      </c>
      <c r="H45" s="45"/>
      <c r="I45" s="45"/>
      <c r="J45" s="68"/>
      <c r="K45" s="69"/>
      <c r="L45" s="70" t="s">
        <v>75</v>
      </c>
      <c r="M45" s="71"/>
      <c r="N45" s="43"/>
      <c r="O45" s="43"/>
    </row>
    <row r="46" s="1" customFormat="1" ht="28.5" customHeight="1" spans="1:15">
      <c r="A46" s="42"/>
      <c r="B46" s="43"/>
      <c r="C46" s="43"/>
      <c r="D46" s="43"/>
      <c r="E46" s="43"/>
      <c r="F46" s="44"/>
      <c r="J46" s="43"/>
      <c r="K46" s="72"/>
      <c r="L46" s="44"/>
      <c r="M46" s="43"/>
      <c r="N46" s="43"/>
      <c r="O46" s="43"/>
    </row>
  </sheetData>
  <mergeCells count="18">
    <mergeCell ref="A1:O1"/>
    <mergeCell ref="F2:G2"/>
    <mergeCell ref="H2:J2"/>
    <mergeCell ref="K2:L2"/>
    <mergeCell ref="B42:E42"/>
    <mergeCell ref="A43:O43"/>
    <mergeCell ref="A44:O44"/>
    <mergeCell ref="G45:I45"/>
    <mergeCell ref="J45:K45"/>
    <mergeCell ref="L45:M45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2022-12-08T02:49:04Z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