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4225" windowHeight="12540" activeTab="2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<sst xmlns="http://schemas.openxmlformats.org/spreadsheetml/2006/main" count="221" uniqueCount="152">
  <si>
    <t>栾川山水文苑2022年度11月零星工程合同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</si>
  <si>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</si>
  <si>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</si>
  <si>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</si>
  <si>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</si>
  <si>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</si>
  <si>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</si>
  <si>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栾川山水文苑2022年11月度零星工程合同结算审批表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</si>
  <si>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</si>
  <si>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</si>
  <si>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</si>
  <si>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</si>
  <si>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</si>
  <si>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</si>
  <si>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</si>
  <si>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</si>
  <si>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1份5页</t>
  </si>
  <si>
    <t>第4页</t>
  </si>
  <si>
    <t>结算申请单</t>
  </si>
  <si>
    <t>第5页</t>
  </si>
  <si>
    <t>结算通知书</t>
  </si>
  <si>
    <t>第6页</t>
  </si>
  <si>
    <t>授权委托书</t>
  </si>
  <si>
    <t>第7-8页</t>
  </si>
  <si>
    <t>派发单001-006</t>
  </si>
  <si>
    <t>1份72页</t>
  </si>
  <si>
    <t>第9-80页</t>
  </si>
  <si>
    <t>往来财务对账单</t>
  </si>
  <si>
    <t>第81页</t>
  </si>
  <si>
    <t>水电费结清证明</t>
  </si>
  <si>
    <t>第82页</t>
  </si>
  <si>
    <t>结算资料核对确认单</t>
  </si>
  <si>
    <t>第83页</t>
  </si>
  <si>
    <t>2022年11月结算工作交接单</t>
  </si>
  <si>
    <t>1份2页</t>
  </si>
  <si>
    <t>第84-85页</t>
  </si>
  <si>
    <t>栾川山水文苑2022年度零星工程合同</t>
  </si>
  <si>
    <t>1份18页</t>
  </si>
  <si>
    <t>第86-103页</t>
  </si>
  <si>
    <t>复印件</t>
  </si>
  <si>
    <t>造价师：</t>
  </si>
  <si>
    <t>日期：</t>
  </si>
  <si>
    <t>栾川山水文苑2022年度11月零星工程合同结算汇总表</t>
  </si>
  <si>
    <t xml:space="preserve">合同编号：LCS1-JA-047                            合同金额：968965.00元 </t>
  </si>
  <si>
    <t>合同名称：栾川山水文苑2022年度零星工程合同</t>
  </si>
  <si>
    <t>甲    方：栾川县浩德颐康文旅有限公司</t>
  </si>
  <si>
    <t>乙    方：河南玺尊建设工程有限公司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</si>
  <si>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</si>
  <si>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</si>
  <si>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</si>
  <si>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</si>
  <si>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</si>
  <si>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</si>
  <si>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</si>
  <si>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</si>
  <si>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</si>
  <si>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</si>
  <si>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</si>
  <si>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</si>
  <si>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</si>
  <si>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</si>
  <si>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</si>
  <si>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</si>
  <si>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</si>
  <si>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</si>
  <si>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</si>
  <si>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</si>
  <si>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</si>
  <si>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</si>
  <si>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</si>
  <si>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</si>
  <si>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</si>
  <si>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</si>
  <si>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</si>
  <si>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</si>
  <si>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</si>
  <si>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</si>
  <si>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</si>
  <si>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</si>
  <si>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</si>
  <si>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</si>
  <si>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栾川山水文苑2022年度11月零星工程合同结算明细表</t>
  </si>
  <si>
    <t>主要内容</t>
  </si>
  <si>
    <t>单位</t>
  </si>
  <si>
    <t>工程量</t>
  </si>
  <si>
    <t>单价</t>
  </si>
  <si>
    <t>合同总价</t>
  </si>
  <si>
    <t>派发单及确认单001</t>
  </si>
  <si>
    <t>s1地块东大门市政道路松树移栽（挖出、运输、重新种植）</t>
  </si>
  <si>
    <t>棵</t>
  </si>
  <si>
    <t>详见约谈记录</t>
  </si>
  <si>
    <t>东门市政路灯移除及安装</t>
  </si>
  <si>
    <t>个</t>
  </si>
  <si>
    <t>s7地块地块围挡拆除</t>
  </si>
  <si>
    <t>m</t>
  </si>
  <si>
    <t>配合市政府修河北路，把s7地块南侧围挡向地块内移，合同价格</t>
  </si>
  <si>
    <t>s7地块地块围挡安装</t>
  </si>
  <si>
    <t>东大门提前展示围挡拆除</t>
  </si>
  <si>
    <t>合同价格</t>
  </si>
  <si>
    <t>东门区域围墙后围挡重新搭设</t>
  </si>
  <si>
    <t>东门区域围墙后围挡重新搭设（2m）</t>
  </si>
  <si>
    <t>按合同价折算</t>
  </si>
  <si>
    <t>东门区域围墙后围挡重新搭设（4.3m）</t>
  </si>
  <si>
    <t>移栽小苗木</t>
  </si>
  <si>
    <t>m2</t>
  </si>
  <si>
    <t>桥头围挡下，详见约谈记录</t>
  </si>
  <si>
    <t>派发单及确认单002</t>
  </si>
  <si>
    <t>东大门两侧绿植种植</t>
  </si>
  <si>
    <t>项</t>
  </si>
  <si>
    <t>毛娟改为瓜子黄杨</t>
  </si>
  <si>
    <t>协商</t>
  </si>
  <si>
    <t>红花积木球 w1.5m</t>
  </si>
  <si>
    <t>真金森女贞球 w1.6m</t>
  </si>
  <si>
    <t>回填土</t>
  </si>
  <si>
    <t>m3</t>
  </si>
  <si>
    <t>参照总包回填土方价格</t>
  </si>
  <si>
    <t>二次整理地形</t>
  </si>
  <si>
    <t>工</t>
  </si>
  <si>
    <t>派发单及确认单003</t>
  </si>
  <si>
    <t>提升区苗木移栽至s7地块</t>
  </si>
  <si>
    <t>详见约谈记录，从移植开始养护半年</t>
  </si>
  <si>
    <t>8棵水杉（原约谈时，因水杉成活率不高，未考虑）</t>
  </si>
  <si>
    <t>后期移栽时，项目公司决定统一移至s7</t>
  </si>
  <si>
    <t>路沿石拆除</t>
  </si>
  <si>
    <t>路灯拆除</t>
  </si>
  <si>
    <t>LED大屏拆除安装</t>
  </si>
  <si>
    <t>围挡拆除</t>
  </si>
  <si>
    <t>破除银杏树坑8个、
移动营销道旗13个
移动保安岗亭1个
回填银杏树坑8个</t>
  </si>
  <si>
    <t>按合同价</t>
  </si>
  <si>
    <t>提升区小苗移植至s7地块</t>
  </si>
  <si>
    <t>约谈记录</t>
  </si>
  <si>
    <t>派发单及确认单004</t>
  </si>
  <si>
    <t>水杉运费</t>
  </si>
  <si>
    <t>趟</t>
  </si>
  <si>
    <t>详见约谈纪录</t>
  </si>
  <si>
    <t>水杉挖出、上车</t>
  </si>
  <si>
    <t>派发单及确认单005</t>
  </si>
  <si>
    <t>产业园移植至s7地块树木种种</t>
  </si>
  <si>
    <t>包成活，从种植开始养护半年</t>
  </si>
  <si>
    <t>运费</t>
  </si>
  <si>
    <t>派发单及确认单006</t>
  </si>
  <si>
    <t>95勾机</t>
  </si>
  <si>
    <t>现场谈价确定</t>
  </si>
  <si>
    <t>售楼部门口岗亭电源接驳</t>
  </si>
  <si>
    <t>不锈钢扣条</t>
  </si>
  <si>
    <t>售楼部二楼东露台水管</t>
  </si>
  <si>
    <t>售楼部二楼厨房不锈钢篦子</t>
  </si>
  <si>
    <t>合计</t>
  </si>
  <si>
    <t>本月结算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</si>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</sst>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元&quot;"/>
    <numFmt numFmtId="177" formatCode="0.00_ "/>
    <numFmt numFmtId="178" formatCode="[DBNum2][$RMB]General;[Red][DBNum2][$RMB]General"/>
  </numFmts>
  <fonts count="53">
    <font>
      <sz val="12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2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31" applyNumberFormat="0" applyAlignment="0" applyProtection="0">
      <alignment vertical="center"/>
    </xf>
    <xf numFmtId="0" fontId="34" fillId="17" borderId="26" applyNumberFormat="0" applyAlignment="0" applyProtection="0">
      <alignment vertical="center"/>
    </xf>
    <xf numFmtId="0" fontId="35" fillId="18" borderId="32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35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3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2" fillId="44" borderId="3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27" applyNumberFormat="0" applyAlignment="0" applyProtection="0">
      <alignment vertical="center"/>
    </xf>
    <xf numFmtId="0" fontId="52" fillId="42" borderId="27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177" fontId="8" fillId="0" borderId="10" xfId="0" applyNumberFormat="1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176" fontId="8" fillId="0" borderId="6" xfId="0" applyNumberFormat="1" applyFont="1" applyBorder="1" applyAlignment="1">
      <alignment horizontal="justify" vertical="top" wrapText="1"/>
    </xf>
    <xf numFmtId="176" fontId="8" fillId="0" borderId="7" xfId="0" applyNumberFormat="1" applyFont="1" applyBorder="1" applyAlignment="1">
      <alignment horizontal="justify" vertical="top" wrapText="1"/>
    </xf>
    <xf numFmtId="176" fontId="8" fillId="0" borderId="8" xfId="0" applyNumberFormat="1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left" vertical="top" wrapText="1"/>
    </xf>
    <xf numFmtId="178" fontId="5" fillId="0" borderId="7" xfId="0" applyNumberFormat="1" applyFont="1" applyBorder="1" applyAlignment="1">
      <alignment horizontal="left" vertical="top" wrapText="1"/>
    </xf>
    <xf numFmtId="178" fontId="5" fillId="0" borderId="8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9" xfId="41" applyFont="1" applyFill="1" applyBorder="1" applyAlignment="1">
      <alignment horizontal="center" vertical="center" wrapText="1"/>
    </xf>
    <xf numFmtId="0" fontId="15" fillId="0" borderId="4" xfId="41" applyFont="1" applyFill="1" applyBorder="1" applyAlignment="1">
      <alignment vertical="center" wrapText="1"/>
    </xf>
    <xf numFmtId="0" fontId="15" fillId="0" borderId="4" xfId="41" applyFont="1" applyFill="1" applyBorder="1" applyAlignment="1">
      <alignment horizontal="center" vertical="center" wrapText="1"/>
    </xf>
    <xf numFmtId="0" fontId="15" fillId="0" borderId="20" xfId="4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B3" sqref="B3"/>
    </sheetView>
  </sheetViews>
  <sheetFormatPr defaultColWidth="9" defaultRowHeight="14.25"/>
  <cols>
    <col min="1" max="1" width="7.25" style="55" customWidth="1"/>
    <col min="2" max="2" width="43.875" style="1" customWidth="1"/>
    <col min="3" max="3" width="8.875" style="55" customWidth="1"/>
    <col min="4" max="4" width="9.625" style="55" customWidth="1"/>
    <col min="5" max="5" width="11" style="1" customWidth="1"/>
    <col min="6" max="6" width="10" style="56" customWidth="1"/>
    <col min="7" max="7" width="8.5" style="1" customWidth="1"/>
    <col min="8" max="10" width="9" style="1"/>
    <col min="11" max="11" width="46.125" style="1" customWidth="1"/>
    <col min="12" max="12" width="9" style="1"/>
  </cols>
  <sheetData>
    <row r="1" ht="36" customHeight="1" spans="1:9">
      <c r="A1" s="57" t="s">
        <v>0</v>
      </c>
      <c r="B1" s="57"/>
      <c r="C1" s="57"/>
      <c r="D1" s="57"/>
      <c r="E1" s="57"/>
      <c r="F1" s="57"/>
      <c r="G1" s="58"/>
      <c r="H1" s="58"/>
      <c r="I1" s="58"/>
    </row>
    <row r="2" ht="30.75" customHeight="1" spans="1:6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1" t="s">
        <v>6</v>
      </c>
    </row>
    <row r="3" s="52" customFormat="1" ht="36" customHeight="1" spans="1:12">
      <c r="A3" s="62">
        <v>1</v>
      </c>
      <c r="B3" s="63" t="s">
        <v>7</v>
      </c>
      <c r="C3" s="64" t="s">
        <v>8</v>
      </c>
      <c r="D3" s="64" t="s">
        <v>9</v>
      </c>
      <c r="E3" s="63" t="s">
        <v>10</v>
      </c>
      <c r="F3" s="65"/>
      <c r="G3" s="66"/>
      <c r="H3" s="66"/>
      <c r="I3" s="66"/>
      <c r="J3" s="66"/>
      <c r="K3" s="66"/>
      <c r="L3" s="66"/>
    </row>
    <row r="4" s="52" customFormat="1" ht="27" customHeight="1" spans="1:12">
      <c r="A4" s="62">
        <v>2</v>
      </c>
      <c r="B4" s="63" t="s">
        <v>11</v>
      </c>
      <c r="C4" s="64" t="s">
        <v>8</v>
      </c>
      <c r="D4" s="64" t="s">
        <v>12</v>
      </c>
      <c r="E4" s="63" t="s">
        <v>10</v>
      </c>
      <c r="F4" s="65"/>
      <c r="G4" s="66"/>
      <c r="H4" s="66"/>
      <c r="I4" s="66"/>
      <c r="J4" s="66"/>
      <c r="K4" s="66"/>
      <c r="L4" s="66"/>
    </row>
    <row r="5" s="52" customFormat="1" ht="27" customHeight="1" spans="1:12">
      <c r="A5" s="62">
        <v>3</v>
      </c>
      <c r="B5" s="63" t="s">
        <v>13</v>
      </c>
      <c r="C5" s="64" t="s">
        <v>8</v>
      </c>
      <c r="D5" s="64" t="s">
        <v>14</v>
      </c>
      <c r="E5" s="63" t="s">
        <v>10</v>
      </c>
      <c r="F5" s="65"/>
      <c r="G5" s="66"/>
      <c r="H5" s="66"/>
      <c r="I5" s="66"/>
      <c r="J5" s="66"/>
      <c r="K5" s="66"/>
      <c r="L5" s="66"/>
    </row>
    <row r="6" s="52" customFormat="1" ht="27" customHeight="1" spans="1:12">
      <c r="A6" s="62">
        <v>4</v>
      </c>
      <c r="B6" s="63" t="s">
        <v>15</v>
      </c>
      <c r="C6" s="64" t="s">
        <v>16</v>
      </c>
      <c r="D6" s="64" t="s">
        <v>17</v>
      </c>
      <c r="E6" s="63" t="s">
        <v>10</v>
      </c>
      <c r="F6" s="65"/>
      <c r="G6" s="66"/>
      <c r="H6" s="66"/>
      <c r="I6" s="66"/>
      <c r="J6" s="66"/>
      <c r="K6" s="66"/>
      <c r="L6" s="66"/>
    </row>
    <row r="7" s="52" customFormat="1" ht="32.1" customHeight="1" spans="1:12">
      <c r="A7" s="62">
        <v>5</v>
      </c>
      <c r="B7" s="63" t="s">
        <v>18</v>
      </c>
      <c r="C7" s="64" t="s">
        <v>8</v>
      </c>
      <c r="D7" s="64" t="s">
        <v>19</v>
      </c>
      <c r="E7" s="63" t="s">
        <v>10</v>
      </c>
      <c r="F7" s="65"/>
      <c r="G7" s="67"/>
      <c r="H7" s="66"/>
      <c r="I7" s="66"/>
      <c r="J7" s="66"/>
      <c r="K7" s="66"/>
      <c r="L7" s="66"/>
    </row>
    <row r="8" s="52" customFormat="1" ht="32.1" customHeight="1" spans="1:12">
      <c r="A8" s="62">
        <v>6</v>
      </c>
      <c r="B8" s="63" t="s">
        <v>20</v>
      </c>
      <c r="C8" s="64" t="s">
        <v>8</v>
      </c>
      <c r="D8" s="64" t="s">
        <v>21</v>
      </c>
      <c r="E8" s="63" t="s">
        <v>10</v>
      </c>
      <c r="F8" s="65"/>
      <c r="G8" s="67"/>
      <c r="H8" s="66"/>
      <c r="I8" s="66"/>
      <c r="J8" s="66"/>
      <c r="K8" s="66"/>
      <c r="L8" s="66"/>
    </row>
    <row r="9" s="53" customFormat="1" ht="32.1" customHeight="1" spans="1:12">
      <c r="A9" s="62">
        <v>7</v>
      </c>
      <c r="B9" s="63" t="s">
        <v>22</v>
      </c>
      <c r="C9" s="64" t="s">
        <v>8</v>
      </c>
      <c r="D9" s="64" t="s">
        <v>23</v>
      </c>
      <c r="E9" s="63" t="s">
        <v>10</v>
      </c>
      <c r="F9" s="65"/>
      <c r="G9" s="68"/>
      <c r="H9" s="69"/>
      <c r="I9" s="78"/>
      <c r="J9" s="78"/>
      <c r="K9" s="78"/>
      <c r="L9" s="78"/>
    </row>
    <row r="10" s="54" customFormat="1" ht="33" customHeight="1" spans="1:12">
      <c r="A10" s="62">
        <v>8</v>
      </c>
      <c r="B10" s="63" t="s">
        <v>24</v>
      </c>
      <c r="C10" s="64" t="s">
        <v>25</v>
      </c>
      <c r="D10" s="64" t="s">
        <v>26</v>
      </c>
      <c r="E10" s="63" t="s">
        <v>10</v>
      </c>
      <c r="F10" s="65"/>
      <c r="G10" s="70"/>
      <c r="H10" s="71"/>
      <c r="I10" s="71"/>
      <c r="J10" s="71"/>
      <c r="K10" s="71"/>
      <c r="L10" s="71"/>
    </row>
    <row r="11" s="54" customFormat="1" ht="33" customHeight="1" spans="1:12">
      <c r="A11" s="62">
        <v>9</v>
      </c>
      <c r="B11" s="63" t="s">
        <v>27</v>
      </c>
      <c r="C11" s="64" t="s">
        <v>8</v>
      </c>
      <c r="D11" s="64" t="s">
        <v>28</v>
      </c>
      <c r="E11" s="63" t="s">
        <v>10</v>
      </c>
      <c r="F11" s="65"/>
      <c r="G11" s="70"/>
      <c r="H11" s="71"/>
      <c r="I11" s="71"/>
      <c r="J11" s="71"/>
      <c r="K11" s="71"/>
      <c r="L11" s="71"/>
    </row>
    <row r="12" s="54" customFormat="1" ht="33" customHeight="1" spans="1:12">
      <c r="A12" s="62">
        <v>10</v>
      </c>
      <c r="B12" s="63" t="s">
        <v>29</v>
      </c>
      <c r="C12" s="64" t="s">
        <v>8</v>
      </c>
      <c r="D12" s="64" t="s">
        <v>30</v>
      </c>
      <c r="E12" s="63" t="s">
        <v>10</v>
      </c>
      <c r="F12" s="65"/>
      <c r="G12" s="70"/>
      <c r="H12" s="71"/>
      <c r="I12" s="71"/>
      <c r="J12" s="71"/>
      <c r="K12" s="71"/>
      <c r="L12" s="71"/>
    </row>
    <row r="13" s="54" customFormat="1" ht="33" customHeight="1" spans="1:12">
      <c r="A13" s="62">
        <v>11</v>
      </c>
      <c r="B13" s="63" t="s">
        <v>31</v>
      </c>
      <c r="C13" s="64" t="s">
        <v>8</v>
      </c>
      <c r="D13" s="64" t="s">
        <v>32</v>
      </c>
      <c r="E13" s="63" t="s">
        <v>10</v>
      </c>
      <c r="F13" s="65"/>
      <c r="G13" s="70"/>
      <c r="H13" s="71"/>
      <c r="I13" s="71"/>
      <c r="J13" s="71"/>
      <c r="K13" s="71"/>
      <c r="L13" s="71"/>
    </row>
    <row r="14" s="54" customFormat="1" ht="33" customHeight="1" spans="1:12">
      <c r="A14" s="62">
        <v>12</v>
      </c>
      <c r="B14" s="63" t="s">
        <v>33</v>
      </c>
      <c r="C14" s="64" t="s">
        <v>34</v>
      </c>
      <c r="D14" s="64" t="s">
        <v>35</v>
      </c>
      <c r="E14" s="63" t="s">
        <v>10</v>
      </c>
      <c r="F14" s="65"/>
      <c r="G14" s="70"/>
      <c r="H14" s="71"/>
      <c r="I14" s="71"/>
      <c r="J14" s="71"/>
      <c r="K14" s="71"/>
      <c r="L14" s="71"/>
    </row>
    <row r="15" s="52" customFormat="1" ht="32.1" customHeight="1" spans="1:12">
      <c r="A15" s="62">
        <v>13</v>
      </c>
      <c r="B15" s="63" t="s">
        <v>36</v>
      </c>
      <c r="C15" s="64" t="s">
        <v>37</v>
      </c>
      <c r="D15" s="64" t="s">
        <v>38</v>
      </c>
      <c r="E15" s="63" t="s">
        <v>39</v>
      </c>
      <c r="F15" s="65"/>
      <c r="G15" s="67"/>
      <c r="H15" s="66"/>
      <c r="I15" s="66"/>
      <c r="J15" s="66"/>
      <c r="K15" s="66"/>
      <c r="L15" s="66"/>
    </row>
    <row r="16" ht="33.95" customHeight="1" spans="1:6">
      <c r="A16" s="72" t="s">
        <v>40</v>
      </c>
      <c r="B16" s="73"/>
      <c r="C16" s="73" t="s">
        <v>41</v>
      </c>
      <c r="D16" s="73"/>
      <c r="E16" s="73"/>
      <c r="F16" s="74"/>
    </row>
    <row r="17" ht="33.95" customHeight="1" spans="1:6">
      <c r="A17" s="75"/>
      <c r="B17" s="76"/>
      <c r="C17" s="76"/>
      <c r="D17" s="76"/>
      <c r="E17" s="76"/>
      <c r="F17" s="77"/>
    </row>
    <row r="32" ht="43.5" customHeight="1"/>
  </sheetData>
  <mergeCells count="3">
    <mergeCell ref="A1:F1"/>
    <mergeCell ref="A16:B17"/>
    <mergeCell ref="C16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8" sqref="H8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5" t="s">
        <v>42</v>
      </c>
      <c r="B1" s="15"/>
      <c r="C1" s="15"/>
      <c r="D1" s="15"/>
      <c r="E1" s="15"/>
      <c r="F1" s="15"/>
      <c r="G1" s="15"/>
      <c r="H1" s="15"/>
    </row>
    <row r="2" ht="31.9" customHeight="1" spans="1:8">
      <c r="A2" s="16" t="s">
        <v>43</v>
      </c>
      <c r="B2" s="16"/>
      <c r="C2" s="16"/>
      <c r="D2" s="16"/>
      <c r="E2" s="16"/>
      <c r="F2" s="16"/>
      <c r="G2" s="16"/>
      <c r="H2" s="16"/>
    </row>
    <row r="3" ht="23.25" customHeight="1" spans="1:8">
      <c r="A3" s="16" t="s">
        <v>44</v>
      </c>
      <c r="B3" s="16"/>
      <c r="C3" s="16"/>
      <c r="D3" s="16"/>
      <c r="E3" s="16"/>
      <c r="F3" s="16"/>
      <c r="G3" s="16"/>
      <c r="H3" s="16"/>
    </row>
    <row r="4" ht="25.5" customHeight="1" spans="1:8">
      <c r="A4" s="16" t="s">
        <v>45</v>
      </c>
      <c r="B4" s="16"/>
      <c r="C4" s="16"/>
      <c r="D4" s="16"/>
      <c r="E4" s="16"/>
      <c r="F4" s="16"/>
      <c r="G4" s="16"/>
      <c r="H4" s="16"/>
    </row>
    <row r="5" ht="30" customHeight="1" spans="1:8">
      <c r="A5" s="17" t="s">
        <v>46</v>
      </c>
      <c r="B5" s="17"/>
      <c r="C5" s="17"/>
      <c r="D5" s="17"/>
      <c r="E5" s="17"/>
      <c r="F5" s="17"/>
      <c r="G5" s="17"/>
      <c r="H5" s="17"/>
    </row>
    <row r="6" ht="20.25" customHeight="1" spans="1:8">
      <c r="A6" s="18" t="s">
        <v>1</v>
      </c>
      <c r="B6" s="19" t="s">
        <v>47</v>
      </c>
      <c r="C6" s="20"/>
      <c r="D6" s="21"/>
      <c r="E6" s="21" t="s">
        <v>48</v>
      </c>
      <c r="F6" s="21" t="s">
        <v>49</v>
      </c>
      <c r="G6" s="21" t="s">
        <v>50</v>
      </c>
      <c r="H6" s="21" t="s">
        <v>51</v>
      </c>
    </row>
    <row r="7" ht="20.25" customHeight="1" spans="1:8">
      <c r="A7" s="22" t="s">
        <v>52</v>
      </c>
      <c r="B7" s="23" t="s">
        <v>53</v>
      </c>
      <c r="C7" s="24"/>
      <c r="D7" s="25"/>
      <c r="E7" s="26">
        <f>E8+E9+E10+E11</f>
        <v>0</v>
      </c>
      <c r="F7" s="26">
        <v>0</v>
      </c>
      <c r="G7" s="26">
        <f>G8+G9+G10+G11</f>
        <v>0</v>
      </c>
      <c r="H7" s="27">
        <f>H8+H10+H11+H12</f>
        <v>270700</v>
      </c>
    </row>
    <row r="8" ht="20.25" customHeight="1" spans="1:8">
      <c r="A8" s="28">
        <v>1.1</v>
      </c>
      <c r="B8" s="29" t="s">
        <v>54</v>
      </c>
      <c r="C8" s="30"/>
      <c r="D8" s="31"/>
      <c r="E8" s="26">
        <v>0</v>
      </c>
      <c r="F8" s="26">
        <v>0</v>
      </c>
      <c r="G8" s="26">
        <v>0</v>
      </c>
      <c r="H8" s="27">
        <f>'4 、结算明细表'!G37</f>
        <v>270700</v>
      </c>
    </row>
    <row r="9" ht="20.25" customHeight="1" spans="1:8">
      <c r="A9" s="28">
        <v>1.2</v>
      </c>
      <c r="B9" s="29" t="s">
        <v>55</v>
      </c>
      <c r="C9" s="30"/>
      <c r="D9" s="31"/>
      <c r="E9" s="26">
        <v>0</v>
      </c>
      <c r="F9" s="26">
        <v>0</v>
      </c>
      <c r="G9" s="26">
        <v>0</v>
      </c>
      <c r="H9" s="26"/>
    </row>
    <row r="10" ht="20.25" customHeight="1" spans="1:8">
      <c r="A10" s="28">
        <v>1.3</v>
      </c>
      <c r="B10" s="29" t="s">
        <v>56</v>
      </c>
      <c r="C10" s="30"/>
      <c r="D10" s="31"/>
      <c r="E10" s="26">
        <v>0</v>
      </c>
      <c r="F10" s="26">
        <v>0</v>
      </c>
      <c r="G10" s="26">
        <v>0</v>
      </c>
      <c r="H10" s="26"/>
    </row>
    <row r="11" ht="20.25" customHeight="1" spans="1:8">
      <c r="A11" s="28">
        <v>1.4</v>
      </c>
      <c r="B11" s="29" t="s">
        <v>57</v>
      </c>
      <c r="C11" s="30"/>
      <c r="D11" s="31"/>
      <c r="E11" s="26">
        <v>0</v>
      </c>
      <c r="F11" s="26">
        <v>0</v>
      </c>
      <c r="G11" s="26">
        <v>0</v>
      </c>
      <c r="H11" s="27"/>
    </row>
    <row r="12" ht="20.25" customHeight="1" spans="1:8">
      <c r="A12" s="28">
        <v>1.5</v>
      </c>
      <c r="B12" s="29" t="s">
        <v>58</v>
      </c>
      <c r="C12" s="30"/>
      <c r="D12" s="31"/>
      <c r="E12" s="32"/>
      <c r="F12" s="33"/>
      <c r="G12" s="26"/>
      <c r="H12" s="27"/>
    </row>
    <row r="13" ht="20.25" customHeight="1" spans="1:8">
      <c r="A13" s="22" t="s">
        <v>59</v>
      </c>
      <c r="B13" s="23" t="s">
        <v>60</v>
      </c>
      <c r="C13" s="24"/>
      <c r="D13" s="25"/>
      <c r="E13" s="29">
        <v>0</v>
      </c>
      <c r="F13" s="31"/>
      <c r="G13" s="26">
        <v>0</v>
      </c>
      <c r="H13" s="26">
        <v>0</v>
      </c>
    </row>
    <row r="14" ht="20.25" customHeight="1" spans="1:8">
      <c r="A14" s="28">
        <v>2.1</v>
      </c>
      <c r="B14" s="29" t="s">
        <v>61</v>
      </c>
      <c r="C14" s="30"/>
      <c r="D14" s="31"/>
      <c r="E14" s="29">
        <v>0</v>
      </c>
      <c r="F14" s="31"/>
      <c r="G14" s="26">
        <v>0</v>
      </c>
      <c r="H14" s="26">
        <v>0</v>
      </c>
    </row>
    <row r="15" ht="20.25" customHeight="1" spans="1:8">
      <c r="A15" s="28">
        <v>2.2</v>
      </c>
      <c r="B15" s="29" t="s">
        <v>61</v>
      </c>
      <c r="C15" s="30"/>
      <c r="D15" s="31"/>
      <c r="E15" s="29">
        <v>0</v>
      </c>
      <c r="F15" s="31"/>
      <c r="G15" s="26">
        <v>0</v>
      </c>
      <c r="H15" s="26">
        <v>0</v>
      </c>
    </row>
    <row r="16" ht="20.25" customHeight="1" spans="1:8">
      <c r="A16" s="34" t="s">
        <v>62</v>
      </c>
      <c r="B16" s="35" t="s">
        <v>63</v>
      </c>
      <c r="C16" s="36"/>
      <c r="D16" s="26" t="s">
        <v>64</v>
      </c>
      <c r="E16" s="37">
        <f>H7</f>
        <v>270700</v>
      </c>
      <c r="F16" s="38"/>
      <c r="G16" s="38"/>
      <c r="H16" s="39"/>
    </row>
    <row r="17" ht="20.25" customHeight="1" spans="1:8">
      <c r="A17" s="22"/>
      <c r="B17" s="40"/>
      <c r="C17" s="41"/>
      <c r="D17" s="42" t="s">
        <v>65</v>
      </c>
      <c r="E17" s="43">
        <f>E16</f>
        <v>270700</v>
      </c>
      <c r="F17" s="44"/>
      <c r="G17" s="44"/>
      <c r="H17" s="45"/>
    </row>
    <row r="18" ht="20.25" customHeight="1" spans="1:8">
      <c r="A18" s="22" t="s">
        <v>66</v>
      </c>
      <c r="B18" s="23" t="s">
        <v>67</v>
      </c>
      <c r="C18" s="24"/>
      <c r="D18" s="25"/>
      <c r="E18" s="29">
        <v>0</v>
      </c>
      <c r="F18" s="30"/>
      <c r="G18" s="30"/>
      <c r="H18" s="31"/>
    </row>
    <row r="19" ht="20.25" customHeight="1" spans="1:8">
      <c r="A19" s="28">
        <v>4.1</v>
      </c>
      <c r="B19" s="29" t="s">
        <v>68</v>
      </c>
      <c r="C19" s="30"/>
      <c r="D19" s="31"/>
      <c r="E19" s="29">
        <v>0</v>
      </c>
      <c r="F19" s="30"/>
      <c r="G19" s="30"/>
      <c r="H19" s="31"/>
    </row>
    <row r="20" ht="20.25" customHeight="1" spans="1:8">
      <c r="A20" s="28">
        <v>4.2</v>
      </c>
      <c r="B20" s="29" t="s">
        <v>69</v>
      </c>
      <c r="C20" s="30"/>
      <c r="D20" s="31"/>
      <c r="E20" s="29">
        <v>0</v>
      </c>
      <c r="F20" s="30"/>
      <c r="G20" s="30"/>
      <c r="H20" s="31"/>
    </row>
    <row r="21" ht="20.25" customHeight="1" spans="1:8">
      <c r="A21" s="22" t="s">
        <v>70</v>
      </c>
      <c r="B21" s="23" t="s">
        <v>71</v>
      </c>
      <c r="C21" s="24"/>
      <c r="D21" s="25"/>
      <c r="E21" s="29">
        <v>0</v>
      </c>
      <c r="F21" s="30"/>
      <c r="G21" s="30"/>
      <c r="H21" s="31"/>
    </row>
    <row r="22" ht="20.25" customHeight="1" spans="1:8">
      <c r="A22" s="28">
        <v>5.1</v>
      </c>
      <c r="B22" s="29" t="s">
        <v>72</v>
      </c>
      <c r="C22" s="30"/>
      <c r="D22" s="31"/>
      <c r="E22" s="29" t="s">
        <v>73</v>
      </c>
      <c r="F22" s="30"/>
      <c r="G22" s="30"/>
      <c r="H22" s="31"/>
    </row>
    <row r="23" ht="20.25" customHeight="1" spans="1:8">
      <c r="A23" s="28">
        <v>5.2</v>
      </c>
      <c r="B23" s="29" t="s">
        <v>74</v>
      </c>
      <c r="C23" s="30"/>
      <c r="D23" s="31"/>
      <c r="E23" s="29" t="s">
        <v>73</v>
      </c>
      <c r="F23" s="30"/>
      <c r="G23" s="30"/>
      <c r="H23" s="31"/>
    </row>
    <row r="24" ht="20.25" customHeight="1" spans="1:8">
      <c r="A24" s="34" t="s">
        <v>75</v>
      </c>
      <c r="B24" s="46" t="s">
        <v>76</v>
      </c>
      <c r="C24" s="29" t="s">
        <v>64</v>
      </c>
      <c r="D24" s="31"/>
      <c r="E24" s="37">
        <f>E16</f>
        <v>270700</v>
      </c>
      <c r="F24" s="30"/>
      <c r="G24" s="30"/>
      <c r="H24" s="31"/>
    </row>
    <row r="25" ht="20.25" customHeight="1" spans="1:8">
      <c r="A25" s="22"/>
      <c r="B25" s="47"/>
      <c r="C25" s="29" t="s">
        <v>65</v>
      </c>
      <c r="D25" s="31"/>
      <c r="E25" s="43">
        <f>E17</f>
        <v>270700</v>
      </c>
      <c r="F25" s="44"/>
      <c r="G25" s="44"/>
      <c r="H25" s="45"/>
    </row>
    <row r="26" ht="20.25" customHeight="1" spans="1:8">
      <c r="A26" s="34" t="s">
        <v>77</v>
      </c>
      <c r="B26" s="46" t="s">
        <v>78</v>
      </c>
      <c r="C26" s="29" t="s">
        <v>64</v>
      </c>
      <c r="D26" s="31"/>
      <c r="E26" s="37">
        <f>E24</f>
        <v>270700</v>
      </c>
      <c r="F26" s="30"/>
      <c r="G26" s="30"/>
      <c r="H26" s="31"/>
    </row>
    <row r="27" ht="20.25" customHeight="1" spans="1:8">
      <c r="A27" s="22"/>
      <c r="B27" s="47"/>
      <c r="C27" s="29" t="s">
        <v>65</v>
      </c>
      <c r="D27" s="31"/>
      <c r="E27" s="43">
        <f>E17</f>
        <v>270700</v>
      </c>
      <c r="F27" s="44"/>
      <c r="G27" s="44"/>
      <c r="H27" s="45"/>
    </row>
    <row r="28" spans="1:8">
      <c r="A28" s="48"/>
      <c r="B28" s="48"/>
      <c r="C28" s="48"/>
      <c r="D28" s="48"/>
      <c r="E28" s="48"/>
      <c r="F28" s="48"/>
      <c r="G28" s="48"/>
      <c r="H28" s="48"/>
    </row>
    <row r="29" spans="1:8">
      <c r="A29" s="49" t="s">
        <v>79</v>
      </c>
      <c r="B29" s="49"/>
      <c r="C29" s="49"/>
      <c r="D29" s="49"/>
      <c r="E29" s="49"/>
      <c r="F29" s="49"/>
      <c r="G29" s="49"/>
      <c r="H29" s="49"/>
    </row>
    <row r="30" spans="1:1">
      <c r="A30" s="50"/>
    </row>
    <row r="31" spans="1:1">
      <c r="A31" s="50"/>
    </row>
    <row r="32" spans="1:8">
      <c r="A32" s="49" t="s">
        <v>80</v>
      </c>
      <c r="B32" s="49"/>
      <c r="C32" s="49"/>
      <c r="D32" s="49"/>
      <c r="E32" s="49"/>
      <c r="F32" s="49"/>
      <c r="G32" s="49"/>
      <c r="H32" s="49"/>
    </row>
    <row r="33" spans="1:1">
      <c r="A33" s="50"/>
    </row>
    <row r="34" ht="27" customHeight="1" spans="1:8">
      <c r="A34" s="51"/>
      <c r="B34" s="51"/>
      <c r="C34" s="51"/>
      <c r="D34" s="51"/>
      <c r="E34" s="51"/>
      <c r="F34" s="51"/>
      <c r="G34" s="51"/>
      <c r="H34" s="51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topLeftCell="A5" workbookViewId="0">
      <selection activeCell="G37" sqref="G37"/>
    </sheetView>
  </sheetViews>
  <sheetFormatPr defaultColWidth="9" defaultRowHeight="14.25"/>
  <cols>
    <col min="1" max="1" width="4.125" style="1" customWidth="1"/>
    <col min="2" max="2" width="7.875" style="1" customWidth="1"/>
    <col min="3" max="3" width="21.375" style="1" customWidth="1"/>
    <col min="4" max="4" width="5.875" style="1" customWidth="1"/>
    <col min="5" max="5" width="8.875" style="1" customWidth="1"/>
    <col min="6" max="6" width="8.375" style="1" customWidth="1"/>
    <col min="7" max="7" width="10.875" style="1" customWidth="1"/>
    <col min="8" max="8" width="20.25" style="1" customWidth="1"/>
    <col min="9" max="16" width="9" style="1"/>
    <col min="17" max="17" width="16.125" style="1" customWidth="1"/>
    <col min="18" max="16384" width="9" style="1"/>
  </cols>
  <sheetData>
    <row r="1" ht="35" customHeight="1" spans="1:8">
      <c r="A1" s="2" t="s">
        <v>81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47</v>
      </c>
      <c r="C2" s="3" t="s">
        <v>82</v>
      </c>
      <c r="D2" s="3" t="s">
        <v>83</v>
      </c>
      <c r="E2" s="3" t="s">
        <v>84</v>
      </c>
      <c r="F2" s="3" t="s">
        <v>85</v>
      </c>
      <c r="G2" s="3" t="s">
        <v>86</v>
      </c>
      <c r="H2" s="4" t="s">
        <v>6</v>
      </c>
    </row>
    <row r="3" ht="28.5" spans="1:8">
      <c r="A3" s="3">
        <v>1</v>
      </c>
      <c r="B3" s="3" t="s">
        <v>87</v>
      </c>
      <c r="C3" s="3" t="s">
        <v>88</v>
      </c>
      <c r="D3" s="3" t="s">
        <v>89</v>
      </c>
      <c r="E3" s="3">
        <v>9</v>
      </c>
      <c r="F3" s="3">
        <v>200</v>
      </c>
      <c r="G3" s="3">
        <f>E3*F3</f>
        <v>1800</v>
      </c>
      <c r="H3" s="4" t="s">
        <v>90</v>
      </c>
    </row>
    <row r="4" spans="1:8">
      <c r="A4" s="3"/>
      <c r="B4" s="3"/>
      <c r="C4" s="3" t="s">
        <v>91</v>
      </c>
      <c r="D4" s="3" t="s">
        <v>92</v>
      </c>
      <c r="E4" s="3">
        <v>1</v>
      </c>
      <c r="F4" s="3">
        <v>1800</v>
      </c>
      <c r="G4" s="3">
        <f t="shared" ref="G4:G10" si="0">F4*E4</f>
        <v>1800</v>
      </c>
      <c r="H4" s="4" t="s">
        <v>90</v>
      </c>
    </row>
    <row r="5" spans="1:8">
      <c r="A5" s="3"/>
      <c r="B5" s="3"/>
      <c r="C5" s="3" t="s">
        <v>93</v>
      </c>
      <c r="D5" s="3" t="s">
        <v>94</v>
      </c>
      <c r="E5" s="3">
        <f>9.2+28+15.1+28.3+30*5+15.8</f>
        <v>246.4</v>
      </c>
      <c r="F5" s="3">
        <v>25</v>
      </c>
      <c r="G5" s="3">
        <f t="shared" si="0"/>
        <v>6160</v>
      </c>
      <c r="H5" s="5" t="s">
        <v>95</v>
      </c>
    </row>
    <row r="6" ht="19" customHeight="1" spans="1:8">
      <c r="A6" s="3"/>
      <c r="B6" s="3"/>
      <c r="C6" s="3" t="s">
        <v>96</v>
      </c>
      <c r="D6" s="3" t="s">
        <v>94</v>
      </c>
      <c r="E6" s="3">
        <f>30.8+30*7</f>
        <v>240.8</v>
      </c>
      <c r="F6" s="3">
        <v>30</v>
      </c>
      <c r="G6" s="3">
        <f t="shared" si="0"/>
        <v>7224</v>
      </c>
      <c r="H6" s="5"/>
    </row>
    <row r="7" spans="1:8">
      <c r="A7" s="3"/>
      <c r="B7" s="3"/>
      <c r="C7" s="3" t="s">
        <v>97</v>
      </c>
      <c r="D7" s="3" t="s">
        <v>94</v>
      </c>
      <c r="E7" s="3">
        <f>5.3+0.9+29+28.8+1.8+6.9</f>
        <v>72.7</v>
      </c>
      <c r="F7" s="3">
        <v>25</v>
      </c>
      <c r="G7" s="3">
        <f t="shared" si="0"/>
        <v>1817.5</v>
      </c>
      <c r="H7" s="4" t="s">
        <v>98</v>
      </c>
    </row>
    <row r="8" spans="1:18">
      <c r="A8" s="3"/>
      <c r="B8" s="3"/>
      <c r="C8" s="6" t="s">
        <v>99</v>
      </c>
      <c r="D8" s="3" t="s">
        <v>94</v>
      </c>
      <c r="E8" s="3">
        <f>3.6+4.7+13+4.58</f>
        <v>25.88</v>
      </c>
      <c r="F8" s="3">
        <v>30</v>
      </c>
      <c r="G8" s="3">
        <f t="shared" si="0"/>
        <v>776.4</v>
      </c>
      <c r="H8" s="4" t="s">
        <v>98</v>
      </c>
      <c r="J8" s="14"/>
      <c r="K8" s="14"/>
      <c r="L8" s="14"/>
      <c r="M8" s="14"/>
      <c r="N8" s="14"/>
      <c r="O8" s="14"/>
      <c r="P8" s="14"/>
      <c r="Q8" s="14"/>
      <c r="R8" s="14"/>
    </row>
    <row r="9" ht="28.5" spans="1:18">
      <c r="A9" s="3"/>
      <c r="B9" s="3"/>
      <c r="C9" s="6" t="s">
        <v>100</v>
      </c>
      <c r="D9" s="3" t="s">
        <v>94</v>
      </c>
      <c r="E9" s="3">
        <f>2.75+7.5</f>
        <v>10.25</v>
      </c>
      <c r="F9" s="3">
        <f>F8/2.5*2</f>
        <v>24</v>
      </c>
      <c r="G9" s="3">
        <f t="shared" si="0"/>
        <v>246</v>
      </c>
      <c r="H9" s="4" t="s">
        <v>101</v>
      </c>
      <c r="J9" s="14"/>
      <c r="K9" s="14"/>
      <c r="L9" s="14"/>
      <c r="M9" s="14"/>
      <c r="N9" s="14"/>
      <c r="O9" s="14"/>
      <c r="P9" s="14"/>
      <c r="Q9" s="14"/>
      <c r="R9" s="14"/>
    </row>
    <row r="10" ht="28.5" spans="1:18">
      <c r="A10" s="3"/>
      <c r="B10" s="3"/>
      <c r="C10" s="6" t="s">
        <v>102</v>
      </c>
      <c r="D10" s="3" t="s">
        <v>94</v>
      </c>
      <c r="E10" s="3">
        <v>12.3</v>
      </c>
      <c r="F10" s="3">
        <f>F8/2.5*4.3</f>
        <v>51.6</v>
      </c>
      <c r="G10" s="3">
        <f t="shared" si="0"/>
        <v>634.68</v>
      </c>
      <c r="H10" s="4" t="s">
        <v>101</v>
      </c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3"/>
      <c r="B11" s="3"/>
      <c r="C11" s="3" t="s">
        <v>103</v>
      </c>
      <c r="D11" s="3" t="s">
        <v>104</v>
      </c>
      <c r="E11" s="3">
        <f>1.4*25</f>
        <v>35</v>
      </c>
      <c r="F11" s="3">
        <v>50</v>
      </c>
      <c r="G11" s="3">
        <f t="shared" ref="G11:G19" si="1">F11*E11</f>
        <v>1750</v>
      </c>
      <c r="H11" s="4" t="s">
        <v>105</v>
      </c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7">
        <v>2</v>
      </c>
      <c r="B12" s="7" t="s">
        <v>106</v>
      </c>
      <c r="C12" s="3" t="s">
        <v>107</v>
      </c>
      <c r="D12" s="3" t="s">
        <v>108</v>
      </c>
      <c r="E12" s="3">
        <v>1</v>
      </c>
      <c r="F12" s="3">
        <v>103000</v>
      </c>
      <c r="G12" s="3">
        <f t="shared" si="1"/>
        <v>103000</v>
      </c>
      <c r="H12" s="4" t="s">
        <v>90</v>
      </c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8"/>
      <c r="B13" s="8"/>
      <c r="C13" s="3" t="s">
        <v>109</v>
      </c>
      <c r="D13" s="3" t="s">
        <v>104</v>
      </c>
      <c r="E13" s="3">
        <v>53</v>
      </c>
      <c r="F13" s="3">
        <v>-20</v>
      </c>
      <c r="G13" s="3">
        <f t="shared" si="1"/>
        <v>-1060</v>
      </c>
      <c r="H13" s="4" t="s">
        <v>110</v>
      </c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8"/>
      <c r="B14" s="8"/>
      <c r="C14" s="3" t="s">
        <v>111</v>
      </c>
      <c r="D14" s="3" t="s">
        <v>89</v>
      </c>
      <c r="E14" s="3">
        <v>2</v>
      </c>
      <c r="F14" s="3">
        <f>-435*0.15</f>
        <v>-65.25</v>
      </c>
      <c r="G14" s="3">
        <f t="shared" si="1"/>
        <v>-130.5</v>
      </c>
      <c r="H14" s="4" t="s">
        <v>110</v>
      </c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8"/>
      <c r="B15" s="8"/>
      <c r="C15" s="3" t="s">
        <v>112</v>
      </c>
      <c r="D15" s="3" t="s">
        <v>89</v>
      </c>
      <c r="E15" s="3">
        <v>4</v>
      </c>
      <c r="F15" s="3">
        <f>-415*0.15</f>
        <v>-62.25</v>
      </c>
      <c r="G15" s="3">
        <f t="shared" si="1"/>
        <v>-249</v>
      </c>
      <c r="H15" s="4" t="s">
        <v>110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8">
      <c r="A16" s="8"/>
      <c r="B16" s="8"/>
      <c r="C16" s="3" t="s">
        <v>113</v>
      </c>
      <c r="D16" s="3" t="s">
        <v>114</v>
      </c>
      <c r="E16" s="3">
        <f>(19.4*4+3.2*1.5-4*2/2+17.7*4+3.2*1.54-4*2/2)*0.3</f>
        <v>45.0384</v>
      </c>
      <c r="F16" s="3">
        <v>14</v>
      </c>
      <c r="G16" s="3">
        <f t="shared" si="1"/>
        <v>630.5376</v>
      </c>
      <c r="H16" s="4" t="s">
        <v>115</v>
      </c>
    </row>
    <row r="17" spans="1:8">
      <c r="A17" s="8"/>
      <c r="B17" s="8"/>
      <c r="C17" s="3" t="s">
        <v>116</v>
      </c>
      <c r="D17" s="3" t="s">
        <v>117</v>
      </c>
      <c r="E17" s="3">
        <v>2</v>
      </c>
      <c r="F17" s="3">
        <v>100</v>
      </c>
      <c r="G17" s="3">
        <f t="shared" si="1"/>
        <v>200</v>
      </c>
      <c r="H17" s="4" t="s">
        <v>98</v>
      </c>
    </row>
    <row r="18" ht="22.5" spans="1:8">
      <c r="A18" s="3">
        <v>3</v>
      </c>
      <c r="B18" s="3" t="s">
        <v>118</v>
      </c>
      <c r="C18" s="3" t="s">
        <v>119</v>
      </c>
      <c r="D18" s="3" t="s">
        <v>108</v>
      </c>
      <c r="E18" s="3">
        <v>1</v>
      </c>
      <c r="F18" s="3">
        <v>40000</v>
      </c>
      <c r="G18" s="3">
        <f t="shared" si="1"/>
        <v>40000</v>
      </c>
      <c r="H18" s="4" t="s">
        <v>120</v>
      </c>
    </row>
    <row r="19" ht="28.5" spans="1:8">
      <c r="A19" s="3"/>
      <c r="B19" s="3"/>
      <c r="C19" s="3" t="s">
        <v>121</v>
      </c>
      <c r="D19" s="3" t="s">
        <v>89</v>
      </c>
      <c r="E19" s="3">
        <v>8</v>
      </c>
      <c r="F19" s="3">
        <v>300</v>
      </c>
      <c r="G19" s="3">
        <f t="shared" si="1"/>
        <v>2400</v>
      </c>
      <c r="H19" s="4" t="s">
        <v>122</v>
      </c>
    </row>
    <row r="20" spans="1:8">
      <c r="A20" s="3"/>
      <c r="B20" s="3"/>
      <c r="C20" s="3" t="s">
        <v>123</v>
      </c>
      <c r="D20" s="3" t="s">
        <v>94</v>
      </c>
      <c r="E20" s="3">
        <f>12.5+30*3+37.6+30*2+2.9</f>
        <v>203</v>
      </c>
      <c r="F20" s="3">
        <v>15</v>
      </c>
      <c r="G20" s="3">
        <f t="shared" ref="G20:G25" si="2">E20*F20</f>
        <v>3045</v>
      </c>
      <c r="H20" s="4" t="s">
        <v>90</v>
      </c>
    </row>
    <row r="21" spans="1:8">
      <c r="A21" s="3"/>
      <c r="B21" s="3"/>
      <c r="C21" s="3" t="s">
        <v>124</v>
      </c>
      <c r="D21" s="3" t="s">
        <v>92</v>
      </c>
      <c r="E21" s="3">
        <v>8</v>
      </c>
      <c r="F21" s="3">
        <v>200</v>
      </c>
      <c r="G21" s="3">
        <f t="shared" si="2"/>
        <v>1600</v>
      </c>
      <c r="H21" s="4" t="s">
        <v>90</v>
      </c>
    </row>
    <row r="22" ht="21" customHeight="1" spans="1:8">
      <c r="A22" s="3"/>
      <c r="B22" s="3"/>
      <c r="C22" s="3" t="s">
        <v>125</v>
      </c>
      <c r="D22" s="3" t="s">
        <v>92</v>
      </c>
      <c r="E22" s="3">
        <v>1</v>
      </c>
      <c r="F22" s="3">
        <v>400</v>
      </c>
      <c r="G22" s="3">
        <f t="shared" si="2"/>
        <v>400</v>
      </c>
      <c r="H22" s="4" t="s">
        <v>90</v>
      </c>
    </row>
    <row r="23" spans="1:8">
      <c r="A23" s="3"/>
      <c r="B23" s="3"/>
      <c r="C23" s="3" t="s">
        <v>126</v>
      </c>
      <c r="D23" s="3" t="s">
        <v>94</v>
      </c>
      <c r="E23" s="3">
        <f>55.3+34</f>
        <v>89.3</v>
      </c>
      <c r="F23" s="3">
        <v>25</v>
      </c>
      <c r="G23" s="3">
        <f t="shared" si="2"/>
        <v>2232.5</v>
      </c>
      <c r="H23" s="4" t="s">
        <v>54</v>
      </c>
    </row>
    <row r="24" ht="57" spans="1:8">
      <c r="A24" s="3"/>
      <c r="B24" s="3"/>
      <c r="C24" s="3" t="s">
        <v>127</v>
      </c>
      <c r="D24" s="3" t="s">
        <v>117</v>
      </c>
      <c r="E24" s="3">
        <v>10</v>
      </c>
      <c r="F24" s="3">
        <v>100</v>
      </c>
      <c r="G24" s="3">
        <f t="shared" si="2"/>
        <v>1000</v>
      </c>
      <c r="H24" s="4" t="s">
        <v>128</v>
      </c>
    </row>
    <row r="25" spans="1:8">
      <c r="A25" s="3"/>
      <c r="B25" s="3"/>
      <c r="C25" s="3" t="s">
        <v>129</v>
      </c>
      <c r="D25" s="3" t="s">
        <v>104</v>
      </c>
      <c r="E25" s="3">
        <v>988.14</v>
      </c>
      <c r="F25" s="3">
        <v>38</v>
      </c>
      <c r="G25" s="3">
        <f t="shared" si="2"/>
        <v>37549.32</v>
      </c>
      <c r="H25" s="3" t="s">
        <v>130</v>
      </c>
    </row>
    <row r="26" spans="1:8">
      <c r="A26" s="9">
        <v>4</v>
      </c>
      <c r="B26" s="9" t="s">
        <v>131</v>
      </c>
      <c r="C26" s="3" t="s">
        <v>132</v>
      </c>
      <c r="D26" s="3" t="s">
        <v>133</v>
      </c>
      <c r="E26" s="3">
        <v>1</v>
      </c>
      <c r="F26" s="3">
        <v>2500</v>
      </c>
      <c r="G26" s="3">
        <f t="shared" ref="G26:G35" si="3">F26*E26</f>
        <v>2500</v>
      </c>
      <c r="H26" s="3" t="s">
        <v>134</v>
      </c>
    </row>
    <row r="27" spans="1:8">
      <c r="A27" s="10"/>
      <c r="B27" s="10"/>
      <c r="C27" s="3" t="s">
        <v>135</v>
      </c>
      <c r="D27" s="3" t="s">
        <v>89</v>
      </c>
      <c r="E27" s="3">
        <v>10</v>
      </c>
      <c r="F27" s="3">
        <v>300</v>
      </c>
      <c r="G27" s="3">
        <f t="shared" si="3"/>
        <v>3000</v>
      </c>
      <c r="H27" s="3" t="s">
        <v>90</v>
      </c>
    </row>
    <row r="28" spans="1:8">
      <c r="A28" s="11">
        <v>5</v>
      </c>
      <c r="B28" s="11" t="s">
        <v>136</v>
      </c>
      <c r="C28" s="3" t="s">
        <v>137</v>
      </c>
      <c r="D28" s="3" t="s">
        <v>108</v>
      </c>
      <c r="E28" s="3">
        <v>1</v>
      </c>
      <c r="F28" s="3">
        <v>26000</v>
      </c>
      <c r="G28" s="3">
        <f t="shared" si="3"/>
        <v>26000</v>
      </c>
      <c r="H28" s="7" t="s">
        <v>138</v>
      </c>
    </row>
    <row r="29" spans="1:8">
      <c r="A29" s="11"/>
      <c r="B29" s="11"/>
      <c r="C29" s="3" t="s">
        <v>139</v>
      </c>
      <c r="D29" s="3" t="s">
        <v>133</v>
      </c>
      <c r="E29" s="3">
        <v>10</v>
      </c>
      <c r="F29" s="3">
        <v>2500</v>
      </c>
      <c r="G29" s="3">
        <f t="shared" si="3"/>
        <v>25000</v>
      </c>
      <c r="H29" s="12"/>
    </row>
    <row r="30" spans="1:8">
      <c r="A30" s="7">
        <v>6</v>
      </c>
      <c r="B30" s="7" t="s">
        <v>140</v>
      </c>
      <c r="C30" s="3" t="s">
        <v>141</v>
      </c>
      <c r="D30" s="3" t="s">
        <v>133</v>
      </c>
      <c r="E30" s="3">
        <v>1</v>
      </c>
      <c r="F30" s="3">
        <v>300</v>
      </c>
      <c r="G30" s="3">
        <f t="shared" si="3"/>
        <v>300</v>
      </c>
      <c r="H30" s="3" t="s">
        <v>142</v>
      </c>
    </row>
    <row r="31" spans="1:8">
      <c r="A31" s="8"/>
      <c r="B31" s="8"/>
      <c r="C31" s="7" t="s">
        <v>143</v>
      </c>
      <c r="D31" s="3" t="s">
        <v>117</v>
      </c>
      <c r="E31" s="3">
        <v>1</v>
      </c>
      <c r="F31" s="3">
        <v>180</v>
      </c>
      <c r="G31" s="3">
        <f t="shared" si="3"/>
        <v>180</v>
      </c>
      <c r="H31" s="3"/>
    </row>
    <row r="32" spans="1:8">
      <c r="A32" s="8"/>
      <c r="B32" s="8"/>
      <c r="C32" s="12"/>
      <c r="D32" s="3" t="s">
        <v>117</v>
      </c>
      <c r="E32" s="3">
        <v>3</v>
      </c>
      <c r="F32" s="3">
        <v>100</v>
      </c>
      <c r="G32" s="3">
        <f t="shared" si="3"/>
        <v>300</v>
      </c>
      <c r="H32" s="3"/>
    </row>
    <row r="33" spans="1:8">
      <c r="A33" s="8"/>
      <c r="B33" s="8"/>
      <c r="C33" s="3" t="s">
        <v>144</v>
      </c>
      <c r="D33" s="3" t="s">
        <v>94</v>
      </c>
      <c r="E33" s="3">
        <v>6</v>
      </c>
      <c r="F33" s="3">
        <v>20</v>
      </c>
      <c r="G33" s="3">
        <f t="shared" si="3"/>
        <v>120</v>
      </c>
      <c r="H33" s="3" t="s">
        <v>134</v>
      </c>
    </row>
    <row r="34" spans="1:8">
      <c r="A34" s="8"/>
      <c r="B34" s="8"/>
      <c r="C34" s="3" t="s">
        <v>145</v>
      </c>
      <c r="D34" s="3" t="s">
        <v>117</v>
      </c>
      <c r="E34" s="3">
        <v>1</v>
      </c>
      <c r="F34" s="3">
        <v>180</v>
      </c>
      <c r="G34" s="3">
        <f t="shared" si="3"/>
        <v>180</v>
      </c>
      <c r="H34" s="3"/>
    </row>
    <row r="35" ht="32" customHeight="1" spans="1:8">
      <c r="A35" s="12"/>
      <c r="B35" s="12"/>
      <c r="C35" s="3" t="s">
        <v>146</v>
      </c>
      <c r="D35" s="3" t="s">
        <v>92</v>
      </c>
      <c r="E35" s="3">
        <v>2</v>
      </c>
      <c r="F35" s="3">
        <v>180</v>
      </c>
      <c r="G35" s="3">
        <f t="shared" si="3"/>
        <v>360</v>
      </c>
      <c r="H35" s="3" t="s">
        <v>134</v>
      </c>
    </row>
    <row r="36" spans="1:8">
      <c r="A36" s="3">
        <v>7</v>
      </c>
      <c r="B36" s="3" t="s">
        <v>147</v>
      </c>
      <c r="C36" s="3"/>
      <c r="D36" s="3"/>
      <c r="E36" s="3"/>
      <c r="F36" s="3"/>
      <c r="G36" s="3">
        <f>SUM(G3:G35)</f>
        <v>270766.4376</v>
      </c>
      <c r="H36" s="3"/>
    </row>
    <row r="37" spans="1:8">
      <c r="A37" s="3">
        <v>8</v>
      </c>
      <c r="B37" s="3" t="s">
        <v>148</v>
      </c>
      <c r="C37" s="3"/>
      <c r="D37" s="3"/>
      <c r="E37" s="3"/>
      <c r="F37" s="3"/>
      <c r="G37" s="3">
        <v>270700</v>
      </c>
      <c r="H37" s="3"/>
    </row>
    <row r="38" spans="1:8">
      <c r="A38" s="13"/>
      <c r="B38" s="13"/>
      <c r="C38" s="13"/>
      <c r="D38" s="13"/>
      <c r="E38" s="13"/>
      <c r="F38" s="13"/>
      <c r="G38" s="13"/>
      <c r="H38" s="13"/>
    </row>
    <row r="39" spans="2:5">
      <c r="B39" s="1" t="s">
        <v>149</v>
      </c>
      <c r="E39" s="1" t="s">
        <v>150</v>
      </c>
    </row>
    <row r="42" spans="2:5">
      <c r="B42" s="1" t="s">
        <v>151</v>
      </c>
      <c r="E42" s="1" t="s">
        <v>151</v>
      </c>
    </row>
  </sheetData>
  <mergeCells count="16">
    <mergeCell ref="A1:H1"/>
    <mergeCell ref="A3:A11"/>
    <mergeCell ref="A12:A17"/>
    <mergeCell ref="A18:A25"/>
    <mergeCell ref="A26:A27"/>
    <mergeCell ref="A28:A29"/>
    <mergeCell ref="A30:A35"/>
    <mergeCell ref="B3:B11"/>
    <mergeCell ref="B12:B17"/>
    <mergeCell ref="B18:B25"/>
    <mergeCell ref="B26:B27"/>
    <mergeCell ref="B28:B29"/>
    <mergeCell ref="B30:B35"/>
    <mergeCell ref="C31:C32"/>
    <mergeCell ref="H5:H6"/>
    <mergeCell ref="H28:H29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2022-12-12T03:51:46Z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