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17"/>
  </bookViews>
  <sheets>
    <sheet name="3#楼" sheetId="10" r:id="rId1"/>
    <sheet name="3#明细" sheetId="13" r:id="rId2"/>
  </sheets>
  <calcPr calcId="144525"/>
</workbook>
</file>

<file path=xl/sharedStrings.xml><?xml version="1.0" encoding="utf-8"?>
<sst xmlns="http://schemas.openxmlformats.org/spreadsheetml/2006/main" count="131" uniqueCount="89">
  <si>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</si>
  <si>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</si>
  <si>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</si>
  <si>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</si>
  <si>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</si>
  <si>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</si>
  <si>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</si>
  <si>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</si>
  <si>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</si>
  <si>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</si>
  <si>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</si>
  <si>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</si>
  <si>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</si>
  <si>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</si>
  <si>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</si>
  <si>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</si>
  <si>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</si>
  <si>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</si>
  <si>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</si>
  <si>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</si>
  <si>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</si>
  <si>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</si>
  <si>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</si>
  <si>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</si>
  <si>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</si>
  <si>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</si>
  <si>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</si>
  <si>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</si>
  <si>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</si>
  <si>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</si>
  <si>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</si>
  <si>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3#楼栏杆百叶</t>
  </si>
  <si>
    <t>5#百叶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</si>
  <si>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</si>
  <si>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</si>
  <si>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</si>
  <si>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</si>
  <si>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</si>
  <si>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</si>
  <si>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</si>
  <si>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</si>
  <si>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</si>
  <si>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5#楼</t>
  </si>
  <si>
    <t>部位</t>
  </si>
  <si>
    <t>名称</t>
  </si>
  <si>
    <t>规格</t>
  </si>
  <si>
    <t>含税13%
综合单价(元)</t>
  </si>
  <si>
    <t>含税金额(元)</t>
  </si>
  <si>
    <t>单位</t>
  </si>
  <si>
    <t>负1层</t>
  </si>
  <si>
    <t>1层</t>
  </si>
  <si>
    <t>2层</t>
  </si>
  <si>
    <t>3层</t>
  </si>
  <si>
    <t>4-7层</t>
  </si>
  <si>
    <t>8层</t>
  </si>
  <si>
    <t>飘窗栏杆</t>
  </si>
  <si>
    <t>A1-TCLG01</t>
  </si>
  <si>
    <t>900mm</t>
  </si>
  <si>
    <t>m</t>
  </si>
  <si>
    <t>阳台栏杆</t>
  </si>
  <si>
    <t>A1-YTLG01</t>
  </si>
  <si>
    <t>800mm L&gt;4m</t>
  </si>
  <si>
    <t>百叶窗</t>
  </si>
  <si>
    <t>A1-BY01</t>
  </si>
  <si>
    <t>1*2.35</t>
  </si>
  <si>
    <t>㎡</t>
  </si>
  <si>
    <t>A1-BY02</t>
  </si>
  <si>
    <t>1*2.05</t>
  </si>
  <si>
    <t>空调板栏杆</t>
  </si>
  <si>
    <t>A1-ACLG01</t>
  </si>
  <si>
    <t>600高</t>
  </si>
  <si>
    <t>A1-YTLG02</t>
  </si>
  <si>
    <t>800mm L≤4M</t>
  </si>
  <si>
    <t>A1-YTLG03</t>
  </si>
  <si>
    <t>楼梯栏杆</t>
  </si>
  <si>
    <t>塑木扶手栏杆</t>
  </si>
  <si>
    <t>靠墙楼梯扶手</t>
  </si>
  <si>
    <t>直径50塑木</t>
  </si>
  <si>
    <r>
      <t>3#</t>
    </r>
    <r>
      <rPr>
        <sz val="10"/>
        <rFont val="宋体"/>
        <charset val="1"/>
      </rPr>
      <t>楼</t>
    </r>
  </si>
  <si>
    <t>PC</t>
  </si>
  <si>
    <t>ytlg01</t>
  </si>
  <si>
    <t>ytlg02</t>
  </si>
  <si>
    <t xml:space="preserve">阳台预留洞栏杆 </t>
  </si>
  <si>
    <t>ytlg03</t>
  </si>
  <si>
    <t>920mm</t>
  </si>
  <si>
    <t>aclg01</t>
  </si>
  <si>
    <t>600mm</t>
  </si>
  <si>
    <t>楼梯</t>
  </si>
  <si>
    <t>平台栏杆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</si>
</sst>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8">
    <font>
      <sz val="10"/>
      <name val="Arial"/>
      <charset val="1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7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2" fillId="0" borderId="0"/>
    <xf numFmtId="0" fontId="36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</cellStyleXfs>
  <cellXfs count="7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76" fontId="4" fillId="0" borderId="0" xfId="11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0" fontId="12" fillId="6" borderId="1" xfId="11" applyNumberFormat="1" applyFont="1" applyFill="1" applyBorder="1" applyAlignment="1">
      <alignment horizontal="center" vertical="center"/>
    </xf>
    <xf numFmtId="176" fontId="12" fillId="6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2" fillId="0" borderId="1" xfId="1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0" fontId="13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6" fontId="6" fillId="0" borderId="0" xfId="11" applyNumberFormat="1" applyFont="1" applyAlignment="1">
      <alignment horizontal="center" vertical="center"/>
    </xf>
    <xf numFmtId="176" fontId="7" fillId="3" borderId="1" xfId="11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176" fontId="8" fillId="5" borderId="1" xfId="11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9" fontId="13" fillId="6" borderId="1" xfId="0" applyNumberFormat="1" applyFont="1" applyFill="1" applyBorder="1" applyAlignment="1">
      <alignment horizontal="center" vertical="center" wrapText="1"/>
    </xf>
    <xf numFmtId="10" fontId="12" fillId="6" borderId="1" xfId="0" applyNumberFormat="1" applyFont="1" applyFill="1" applyBorder="1" applyAlignment="1">
      <alignment horizontal="center" vertical="center"/>
    </xf>
    <xf numFmtId="176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76" fontId="12" fillId="0" borderId="1" xfId="11" applyNumberFormat="1" applyFont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0" xfId="11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4" fillId="0" borderId="0" xfId="11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6" fontId="14" fillId="0" borderId="0" xfId="11" applyNumberFormat="1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M16" sqref="M16"/>
    </sheetView>
  </sheetViews>
  <sheetFormatPr defaultColWidth="10.2857142857143" defaultRowHeight="13.5"/>
  <cols>
    <col min="1" max="1" width="4.42857142857143" style="25" customWidth="1"/>
    <col min="2" max="2" width="12.7142857142857" style="25" customWidth="1"/>
    <col min="3" max="3" width="9" style="25" customWidth="1"/>
    <col min="4" max="5" width="8.71428571428571" style="25" customWidth="1"/>
    <col min="6" max="6" width="8.14285714285714" style="26" customWidth="1"/>
    <col min="7" max="7" width="9" style="25" customWidth="1"/>
    <col min="8" max="8" width="9.85714285714286" style="25" customWidth="1"/>
    <col min="9" max="9" width="8" style="25" customWidth="1"/>
    <col min="10" max="10" width="12.8571428571429" style="25" customWidth="1"/>
    <col min="11" max="11" width="8.57142857142857" style="27" customWidth="1"/>
    <col min="12" max="12" width="6.85714285714286" style="26" customWidth="1"/>
    <col min="13" max="13" width="9.42857142857143" style="25" customWidth="1"/>
    <col min="14" max="14" width="8.42857142857143" style="25" customWidth="1"/>
    <col min="15" max="15" width="16.4285714285714" style="25" customWidth="1"/>
    <col min="16" max="16384" width="10.2857142857143" style="25"/>
  </cols>
  <sheetData>
    <row r="1" ht="27" customHeight="1" spans="1:15">
      <c r="A1" s="28" t="s">
        <v>0</v>
      </c>
      <c r="B1" s="29"/>
      <c r="C1" s="29"/>
      <c r="D1" s="29"/>
      <c r="E1" s="29"/>
      <c r="F1" s="30"/>
      <c r="G1" s="29"/>
      <c r="H1" s="29"/>
      <c r="I1" s="29"/>
      <c r="J1" s="29"/>
      <c r="K1" s="56"/>
      <c r="L1" s="30"/>
      <c r="M1" s="29"/>
      <c r="N1" s="29"/>
      <c r="O1" s="29"/>
    </row>
    <row r="2" ht="29.1" customHeight="1" spans="1: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/>
      <c r="H2" s="31" t="s">
        <v>7</v>
      </c>
      <c r="I2" s="31"/>
      <c r="J2" s="31"/>
      <c r="K2" s="57" t="s">
        <v>8</v>
      </c>
      <c r="L2" s="32"/>
      <c r="M2" s="31" t="s">
        <v>9</v>
      </c>
      <c r="N2" s="31" t="s">
        <v>10</v>
      </c>
      <c r="O2" s="31" t="s">
        <v>11</v>
      </c>
    </row>
    <row r="3" ht="42" customHeight="1" spans="1:15">
      <c r="A3" s="31"/>
      <c r="B3" s="31"/>
      <c r="C3" s="31"/>
      <c r="D3" s="31"/>
      <c r="E3" s="31"/>
      <c r="F3" s="32" t="s">
        <v>12</v>
      </c>
      <c r="G3" s="31" t="s">
        <v>13</v>
      </c>
      <c r="H3" s="31" t="s">
        <v>14</v>
      </c>
      <c r="I3" s="31" t="s">
        <v>15</v>
      </c>
      <c r="J3" s="31" t="s">
        <v>16</v>
      </c>
      <c r="K3" s="57" t="s">
        <v>17</v>
      </c>
      <c r="L3" s="32" t="s">
        <v>18</v>
      </c>
      <c r="M3" s="31"/>
      <c r="N3" s="31"/>
      <c r="O3" s="31"/>
    </row>
    <row r="4" ht="48.95" customHeight="1" spans="1:15">
      <c r="A4" s="33"/>
      <c r="B4" s="33"/>
      <c r="C4" s="34" t="s">
        <v>19</v>
      </c>
      <c r="D4" s="35" t="s">
        <v>20</v>
      </c>
      <c r="E4" s="35" t="s">
        <v>20</v>
      </c>
      <c r="F4" s="36" t="s">
        <v>21</v>
      </c>
      <c r="G4" s="37" t="s">
        <v>22</v>
      </c>
      <c r="H4" s="36" t="s">
        <v>23</v>
      </c>
      <c r="I4" s="58" t="s">
        <v>24</v>
      </c>
      <c r="J4" s="37" t="s">
        <v>25</v>
      </c>
      <c r="K4" s="59" t="s">
        <v>26</v>
      </c>
      <c r="L4" s="60" t="s">
        <v>27</v>
      </c>
      <c r="M4" s="37" t="s">
        <v>28</v>
      </c>
      <c r="N4" s="37" t="s">
        <v>29</v>
      </c>
      <c r="O4" s="61" t="s">
        <v>30</v>
      </c>
    </row>
    <row r="5" ht="48.95" customHeight="1" spans="1:15">
      <c r="A5" s="38">
        <v>1</v>
      </c>
      <c r="B5" s="38" t="s">
        <v>31</v>
      </c>
      <c r="C5" s="39"/>
      <c r="D5" s="40"/>
      <c r="E5" s="40"/>
      <c r="F5" s="41"/>
      <c r="G5" s="42"/>
      <c r="H5" s="41">
        <f>'3#明细'!P25</f>
        <v>95969.8346799383</v>
      </c>
      <c r="I5" s="62">
        <v>0.8</v>
      </c>
      <c r="J5" s="42">
        <f>H5*I5</f>
        <v>76775.8677439507</v>
      </c>
      <c r="K5" s="63"/>
      <c r="L5" s="64"/>
      <c r="M5" s="42"/>
      <c r="N5" s="42"/>
      <c r="O5" s="41"/>
    </row>
    <row r="6" ht="48.95" customHeight="1" spans="1:15">
      <c r="A6" s="38">
        <v>2</v>
      </c>
      <c r="B6" s="38" t="s">
        <v>32</v>
      </c>
      <c r="C6" s="39"/>
      <c r="D6" s="40"/>
      <c r="E6" s="40"/>
      <c r="F6" s="41"/>
      <c r="G6" s="42"/>
      <c r="H6" s="41">
        <f>'3#明细'!P13</f>
        <v>24365.2537866255</v>
      </c>
      <c r="I6" s="62">
        <v>0.8</v>
      </c>
      <c r="J6" s="42">
        <f>H6*I6</f>
        <v>19492.2030293004</v>
      </c>
      <c r="K6" s="63"/>
      <c r="L6" s="64"/>
      <c r="M6" s="42"/>
      <c r="N6" s="42"/>
      <c r="O6" s="41"/>
    </row>
    <row r="7" ht="24.95" customHeight="1" spans="1:15">
      <c r="A7" s="43"/>
      <c r="B7" s="44" t="s">
        <v>33</v>
      </c>
      <c r="C7" s="44"/>
      <c r="D7" s="44"/>
      <c r="E7" s="43"/>
      <c r="F7" s="45"/>
      <c r="G7" s="46"/>
      <c r="H7" s="46"/>
      <c r="I7" s="65"/>
      <c r="J7" s="46">
        <f>J5+J6</f>
        <v>96268.0707732511</v>
      </c>
      <c r="K7" s="46"/>
      <c r="L7" s="66"/>
      <c r="M7" s="67" t="s">
        <v>34</v>
      </c>
      <c r="N7" s="67" t="s">
        <v>35</v>
      </c>
      <c r="O7" s="68"/>
    </row>
    <row r="8" ht="24.95" customHeight="1" spans="1:15">
      <c r="A8" s="47"/>
      <c r="B8" s="47" t="s">
        <v>36</v>
      </c>
      <c r="C8" s="47"/>
      <c r="D8" s="47"/>
      <c r="E8" s="47"/>
      <c r="F8" s="48"/>
      <c r="G8" s="49"/>
      <c r="H8" s="49"/>
      <c r="I8" s="49"/>
      <c r="J8" s="49">
        <v>96000</v>
      </c>
      <c r="K8" s="69"/>
      <c r="L8" s="70"/>
      <c r="M8" s="49"/>
      <c r="N8" s="49"/>
      <c r="O8" s="71" t="s">
        <v>37</v>
      </c>
    </row>
    <row r="9" ht="24.95" customHeight="1" spans="1:15">
      <c r="A9" s="50" t="s">
        <v>38</v>
      </c>
      <c r="B9" s="50"/>
      <c r="C9" s="50"/>
      <c r="D9" s="50"/>
      <c r="E9" s="50"/>
      <c r="F9" s="51"/>
      <c r="G9" s="50"/>
      <c r="H9" s="50"/>
      <c r="I9" s="50"/>
      <c r="J9" s="50"/>
      <c r="K9" s="72"/>
      <c r="L9" s="51"/>
      <c r="M9" s="50"/>
      <c r="N9" s="50"/>
      <c r="O9" s="50"/>
    </row>
    <row r="10" ht="24.95" customHeight="1" spans="1:15">
      <c r="A10" s="50" t="s">
        <v>39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ht="26.25" customHeight="1" spans="1:15">
      <c r="A11" s="52"/>
      <c r="B11" s="53"/>
      <c r="C11" s="53"/>
      <c r="D11" s="53"/>
      <c r="E11" s="53"/>
      <c r="F11" s="54"/>
      <c r="G11" s="55" t="s">
        <v>40</v>
      </c>
      <c r="H11" s="55"/>
      <c r="I11" s="55"/>
      <c r="J11" s="73"/>
      <c r="K11" s="74"/>
      <c r="L11" s="75" t="s">
        <v>41</v>
      </c>
      <c r="M11" s="76"/>
      <c r="N11" s="53"/>
      <c r="O11" s="53"/>
    </row>
    <row r="12" ht="28.5" customHeight="1" spans="1:15">
      <c r="A12" s="52"/>
      <c r="B12" s="53"/>
      <c r="C12" s="53"/>
      <c r="D12" s="53"/>
      <c r="E12" s="53"/>
      <c r="F12" s="54"/>
      <c r="J12" s="53"/>
      <c r="K12" s="77"/>
      <c r="L12" s="54"/>
      <c r="M12" s="53"/>
      <c r="N12" s="53"/>
      <c r="O12" s="53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H23" sqref="H23"/>
    </sheetView>
  </sheetViews>
  <sheetFormatPr defaultColWidth="10" defaultRowHeight="12.75"/>
  <cols>
    <col min="1" max="1" width="6" style="1" customWidth="1"/>
    <col min="2" max="2" width="40.8571428571429" style="2" customWidth="1"/>
    <col min="3" max="3" width="16.8571428571429" style="2" customWidth="1"/>
    <col min="4" max="4" width="14.5714285714286" style="2" customWidth="1"/>
    <col min="5" max="5" width="16" style="2" customWidth="1"/>
    <col min="6" max="6" width="7.85714285714286" style="2" customWidth="1"/>
    <col min="7" max="14" width="10" style="2"/>
    <col min="15" max="15" width="16.4285714285714" style="2" customWidth="1"/>
    <col min="16" max="16" width="17.8571428571429" style="2" customWidth="1"/>
    <col min="17" max="16384" width="10" style="2"/>
  </cols>
  <sheetData>
    <row r="1" ht="13.5" spans="1:14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6">
      <c r="A2" s="4" t="s">
        <v>1</v>
      </c>
      <c r="B2" s="4" t="s">
        <v>43</v>
      </c>
      <c r="C2" s="4" t="s">
        <v>44</v>
      </c>
      <c r="D2" s="4" t="s">
        <v>45</v>
      </c>
      <c r="E2" s="4" t="s">
        <v>42</v>
      </c>
      <c r="F2" s="4"/>
      <c r="G2" s="4"/>
      <c r="H2" s="4"/>
      <c r="I2" s="4"/>
      <c r="J2" s="4"/>
      <c r="K2" s="4"/>
      <c r="L2" s="4"/>
      <c r="M2" s="4"/>
      <c r="N2" s="3"/>
      <c r="O2" s="18" t="s">
        <v>46</v>
      </c>
      <c r="P2" s="19" t="s">
        <v>47</v>
      </c>
    </row>
    <row r="3" ht="23" customHeight="1" spans="1:16">
      <c r="A3" s="4"/>
      <c r="B3" s="4"/>
      <c r="C3" s="4"/>
      <c r="D3" s="4"/>
      <c r="E3" s="4" t="s">
        <v>48</v>
      </c>
      <c r="F3" s="4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/>
      <c r="M3" s="3"/>
      <c r="N3" s="3" t="s">
        <v>33</v>
      </c>
      <c r="O3" s="9"/>
      <c r="P3" s="9"/>
    </row>
    <row r="4" ht="27.75" customHeight="1" spans="1:16">
      <c r="A4" s="4">
        <v>1</v>
      </c>
      <c r="B4" s="5" t="s">
        <v>55</v>
      </c>
      <c r="C4" s="6" t="s">
        <v>56</v>
      </c>
      <c r="D4" s="5" t="s">
        <v>57</v>
      </c>
      <c r="E4" s="4" t="s">
        <v>58</v>
      </c>
      <c r="F4" s="4"/>
      <c r="G4" s="3">
        <f>2*4</f>
        <v>8</v>
      </c>
      <c r="H4" s="3">
        <f>2*4</f>
        <v>8</v>
      </c>
      <c r="I4" s="3">
        <f>2*4</f>
        <v>8</v>
      </c>
      <c r="J4" s="3">
        <f>2*4*4</f>
        <v>32</v>
      </c>
      <c r="K4" s="3">
        <f>2*4</f>
        <v>8</v>
      </c>
      <c r="L4" s="3"/>
      <c r="M4" s="3"/>
      <c r="N4" s="3">
        <f>G4+H4+I4+J4+K4</f>
        <v>64</v>
      </c>
      <c r="O4" s="9"/>
      <c r="P4" s="9">
        <f>O4*N4</f>
        <v>0</v>
      </c>
    </row>
    <row r="5" ht="27.75" customHeight="1" spans="1:16">
      <c r="A5" s="4">
        <v>2</v>
      </c>
      <c r="B5" s="3" t="s">
        <v>59</v>
      </c>
      <c r="C5" s="6" t="s">
        <v>60</v>
      </c>
      <c r="D5" s="7" t="s">
        <v>61</v>
      </c>
      <c r="E5" s="4" t="s">
        <v>58</v>
      </c>
      <c r="F5" s="4"/>
      <c r="G5" s="3">
        <f>5.35*4</f>
        <v>21.4</v>
      </c>
      <c r="H5" s="3">
        <f>5.35*4</f>
        <v>21.4</v>
      </c>
      <c r="I5" s="3">
        <f>5.35*4</f>
        <v>21.4</v>
      </c>
      <c r="J5" s="3">
        <f>5.35*4*4</f>
        <v>85.6</v>
      </c>
      <c r="K5" s="3">
        <f>5.35*4</f>
        <v>21.4</v>
      </c>
      <c r="L5" s="3"/>
      <c r="M5" s="3"/>
      <c r="N5" s="3">
        <f t="shared" ref="N5:N12" si="0">G5+H5+I5+J5+K5</f>
        <v>171.2</v>
      </c>
      <c r="O5" s="9"/>
      <c r="P5" s="9">
        <f t="shared" ref="P5:P12" si="1">O5*N5</f>
        <v>0</v>
      </c>
    </row>
    <row r="6" ht="27.75" customHeight="1" spans="1:16">
      <c r="A6" s="4">
        <v>3</v>
      </c>
      <c r="B6" s="3" t="s">
        <v>62</v>
      </c>
      <c r="C6" s="3" t="s">
        <v>63</v>
      </c>
      <c r="D6" s="5" t="s">
        <v>64</v>
      </c>
      <c r="E6" s="4" t="s">
        <v>65</v>
      </c>
      <c r="F6" s="4"/>
      <c r="G6" s="3">
        <f>2.35*1*6</f>
        <v>14.1</v>
      </c>
      <c r="H6" s="3"/>
      <c r="I6" s="3">
        <f>2.35*1*6</f>
        <v>14.1</v>
      </c>
      <c r="J6" s="3">
        <f>2.35*1*6*4</f>
        <v>56.4</v>
      </c>
      <c r="K6" s="3"/>
      <c r="L6" s="3"/>
      <c r="M6" s="3"/>
      <c r="N6" s="3">
        <f t="shared" si="0"/>
        <v>84.6</v>
      </c>
      <c r="O6" s="20">
        <v>223.125034676058</v>
      </c>
      <c r="P6" s="21">
        <f t="shared" si="1"/>
        <v>18876.3779335945</v>
      </c>
    </row>
    <row r="7" ht="27.75" customHeight="1" spans="1:16">
      <c r="A7" s="4">
        <v>4</v>
      </c>
      <c r="B7" s="3" t="s">
        <v>62</v>
      </c>
      <c r="C7" s="3" t="s">
        <v>66</v>
      </c>
      <c r="D7" s="5" t="s">
        <v>67</v>
      </c>
      <c r="E7" s="4" t="s">
        <v>65</v>
      </c>
      <c r="F7" s="4"/>
      <c r="G7" s="3"/>
      <c r="H7" s="3">
        <f>1*2.05*6</f>
        <v>12.3</v>
      </c>
      <c r="I7" s="3"/>
      <c r="J7" s="3"/>
      <c r="K7" s="3">
        <f>1*2.05*6</f>
        <v>12.3</v>
      </c>
      <c r="L7" s="3"/>
      <c r="M7" s="3"/>
      <c r="N7" s="3">
        <f t="shared" si="0"/>
        <v>24.6</v>
      </c>
      <c r="O7" s="20">
        <v>223.125034676058</v>
      </c>
      <c r="P7" s="21">
        <f t="shared" si="1"/>
        <v>5488.87585303103</v>
      </c>
    </row>
    <row r="8" ht="27.75" customHeight="1" spans="1:16">
      <c r="A8" s="4">
        <v>5</v>
      </c>
      <c r="B8" s="5" t="s">
        <v>68</v>
      </c>
      <c r="C8" s="6" t="s">
        <v>69</v>
      </c>
      <c r="D8" s="3" t="s">
        <v>70</v>
      </c>
      <c r="E8" s="4" t="s">
        <v>58</v>
      </c>
      <c r="F8" s="4"/>
      <c r="G8" s="3">
        <f>1.5*4</f>
        <v>6</v>
      </c>
      <c r="H8" s="3">
        <f>1.5*4</f>
        <v>6</v>
      </c>
      <c r="I8" s="3">
        <f>1.5*4</f>
        <v>6</v>
      </c>
      <c r="J8" s="3">
        <f>1.5*4*4</f>
        <v>24</v>
      </c>
      <c r="K8" s="3">
        <f>1.5*4</f>
        <v>6</v>
      </c>
      <c r="L8" s="3"/>
      <c r="M8" s="3"/>
      <c r="N8" s="3">
        <f t="shared" si="0"/>
        <v>48</v>
      </c>
      <c r="O8" s="9"/>
      <c r="P8" s="9">
        <f t="shared" si="1"/>
        <v>0</v>
      </c>
    </row>
    <row r="9" ht="27.75" customHeight="1" spans="1:16">
      <c r="A9" s="4">
        <v>6</v>
      </c>
      <c r="B9" s="3" t="s">
        <v>59</v>
      </c>
      <c r="C9" s="6" t="s">
        <v>71</v>
      </c>
      <c r="D9" s="7" t="s">
        <v>72</v>
      </c>
      <c r="E9" s="4" t="s">
        <v>58</v>
      </c>
      <c r="F9" s="4"/>
      <c r="G9" s="3">
        <f>2.5*2</f>
        <v>5</v>
      </c>
      <c r="H9" s="3">
        <f>2.5*2</f>
        <v>5</v>
      </c>
      <c r="I9" s="3"/>
      <c r="J9" s="3"/>
      <c r="K9" s="3"/>
      <c r="L9" s="3"/>
      <c r="M9" s="3"/>
      <c r="N9" s="3">
        <f t="shared" si="0"/>
        <v>10</v>
      </c>
      <c r="O9" s="9"/>
      <c r="P9" s="9">
        <f t="shared" si="1"/>
        <v>0</v>
      </c>
    </row>
    <row r="10" ht="27.75" customHeight="1" spans="1:16">
      <c r="A10" s="4">
        <v>7</v>
      </c>
      <c r="B10" s="3" t="s">
        <v>59</v>
      </c>
      <c r="C10" s="6" t="s">
        <v>73</v>
      </c>
      <c r="D10" s="7" t="s">
        <v>72</v>
      </c>
      <c r="E10" s="4" t="s">
        <v>58</v>
      </c>
      <c r="F10" s="4"/>
      <c r="G10" s="3">
        <f>4*2</f>
        <v>8</v>
      </c>
      <c r="H10" s="3">
        <f>4*2</f>
        <v>8</v>
      </c>
      <c r="I10" s="3">
        <f>4*4</f>
        <v>16</v>
      </c>
      <c r="J10" s="3">
        <f>4*4*4</f>
        <v>64</v>
      </c>
      <c r="K10" s="3">
        <f>4*4</f>
        <v>16</v>
      </c>
      <c r="L10" s="3"/>
      <c r="M10" s="3"/>
      <c r="N10" s="3">
        <f t="shared" si="0"/>
        <v>112</v>
      </c>
      <c r="O10" s="9"/>
      <c r="P10" s="9">
        <f t="shared" si="1"/>
        <v>0</v>
      </c>
    </row>
    <row r="11" ht="27.75" customHeight="1" spans="1:16">
      <c r="A11" s="4">
        <v>8</v>
      </c>
      <c r="B11" s="3" t="s">
        <v>74</v>
      </c>
      <c r="C11" s="4"/>
      <c r="D11" s="3" t="s">
        <v>75</v>
      </c>
      <c r="E11" s="4" t="s">
        <v>58</v>
      </c>
      <c r="F11" s="4">
        <f>5.276*2</f>
        <v>10.552</v>
      </c>
      <c r="G11" s="3">
        <f>(2.573+2.188+0.32+0.15*2)*2</f>
        <v>10.762</v>
      </c>
      <c r="H11" s="3">
        <f>(2.53*2+0.15*2)*2</f>
        <v>10.72</v>
      </c>
      <c r="I11" s="3">
        <f>(2.53*2+0.15*2)*2</f>
        <v>10.72</v>
      </c>
      <c r="J11" s="3">
        <f>(2.53*2+0.15*2)*3*2</f>
        <v>32.16</v>
      </c>
      <c r="K11" s="3">
        <f>(2.53+2.45+0.15*2+1.36)*2</f>
        <v>13.28</v>
      </c>
      <c r="L11" s="3"/>
      <c r="M11" s="3"/>
      <c r="N11" s="3">
        <f t="shared" si="0"/>
        <v>77.642</v>
      </c>
      <c r="O11" s="9"/>
      <c r="P11" s="9">
        <f t="shared" si="1"/>
        <v>0</v>
      </c>
    </row>
    <row r="12" ht="27.75" customHeight="1" spans="1:16">
      <c r="A12" s="4">
        <v>9</v>
      </c>
      <c r="B12" s="3" t="s">
        <v>76</v>
      </c>
      <c r="C12" s="3"/>
      <c r="D12" s="3" t="s">
        <v>77</v>
      </c>
      <c r="E12" s="4" t="s">
        <v>58</v>
      </c>
      <c r="F12" s="4"/>
      <c r="G12" s="3">
        <f>2.188*2</f>
        <v>4.376</v>
      </c>
      <c r="H12" s="3"/>
      <c r="I12" s="3"/>
      <c r="J12" s="3"/>
      <c r="K12" s="3"/>
      <c r="L12" s="3"/>
      <c r="M12" s="3"/>
      <c r="N12" s="3">
        <f t="shared" si="0"/>
        <v>4.376</v>
      </c>
      <c r="O12" s="9"/>
      <c r="P12" s="9">
        <f t="shared" si="1"/>
        <v>0</v>
      </c>
    </row>
    <row r="13" ht="27" customHeight="1" spans="1:16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f>SUM(P4:P12)</f>
        <v>24365.2537866255</v>
      </c>
    </row>
    <row r="14" ht="27" customHeight="1" spans="1:14">
      <c r="A14" s="10" t="s">
        <v>78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2"/>
    </row>
    <row r="15" ht="32" customHeight="1" spans="1:16">
      <c r="A15" s="12">
        <v>1</v>
      </c>
      <c r="B15" s="13" t="s">
        <v>55</v>
      </c>
      <c r="C15" s="12" t="s">
        <v>79</v>
      </c>
      <c r="D15" s="14" t="s">
        <v>57</v>
      </c>
      <c r="E15" s="12" t="s">
        <v>58</v>
      </c>
      <c r="F15" s="12">
        <v>1.8</v>
      </c>
      <c r="G15" s="12"/>
      <c r="H15" s="12">
        <v>6</v>
      </c>
      <c r="I15" s="12">
        <v>6</v>
      </c>
      <c r="J15" s="12">
        <v>6</v>
      </c>
      <c r="K15" s="12"/>
      <c r="L15" s="12">
        <f t="shared" ref="L15:L19" si="2">G15+H15+I15*2+J15*5</f>
        <v>48</v>
      </c>
      <c r="M15" s="16"/>
      <c r="N15" s="16">
        <f t="shared" ref="N15:N19" si="3">F15*L15</f>
        <v>86.4</v>
      </c>
      <c r="O15" s="23">
        <v>84.9986</v>
      </c>
      <c r="P15" s="24">
        <f>O15*N15</f>
        <v>7343.87904</v>
      </c>
    </row>
    <row r="16" ht="32" customHeight="1" spans="1:16">
      <c r="A16" s="12">
        <v>2</v>
      </c>
      <c r="B16" s="13" t="s">
        <v>59</v>
      </c>
      <c r="C16" s="12" t="s">
        <v>80</v>
      </c>
      <c r="D16" s="12" t="s">
        <v>61</v>
      </c>
      <c r="E16" s="12" t="s">
        <v>58</v>
      </c>
      <c r="F16" s="12">
        <v>5</v>
      </c>
      <c r="G16" s="12"/>
      <c r="H16" s="12">
        <v>6</v>
      </c>
      <c r="I16" s="12">
        <v>6</v>
      </c>
      <c r="J16" s="12">
        <v>6</v>
      </c>
      <c r="K16" s="12"/>
      <c r="L16" s="12">
        <f t="shared" si="2"/>
        <v>48</v>
      </c>
      <c r="M16" s="16"/>
      <c r="N16" s="16">
        <f t="shared" si="3"/>
        <v>240</v>
      </c>
      <c r="O16" s="23">
        <v>109.9942</v>
      </c>
      <c r="P16" s="24">
        <f t="shared" ref="P16:P24" si="4">O16*N16</f>
        <v>26398.608</v>
      </c>
    </row>
    <row r="17" ht="32" customHeight="1" spans="1:16">
      <c r="A17" s="12">
        <v>3</v>
      </c>
      <c r="B17" s="13" t="s">
        <v>59</v>
      </c>
      <c r="C17" s="12" t="s">
        <v>81</v>
      </c>
      <c r="D17" s="12" t="s">
        <v>72</v>
      </c>
      <c r="E17" s="12" t="s">
        <v>58</v>
      </c>
      <c r="F17" s="12">
        <f>1.6</f>
        <v>1.6</v>
      </c>
      <c r="G17" s="12"/>
      <c r="H17" s="12">
        <v>6</v>
      </c>
      <c r="I17" s="12">
        <v>6</v>
      </c>
      <c r="J17" s="12">
        <v>6</v>
      </c>
      <c r="K17" s="12"/>
      <c r="L17" s="12">
        <f t="shared" si="2"/>
        <v>48</v>
      </c>
      <c r="M17" s="16"/>
      <c r="N17" s="16">
        <f t="shared" si="3"/>
        <v>76.8</v>
      </c>
      <c r="O17" s="23">
        <v>107.9941</v>
      </c>
      <c r="P17" s="24">
        <f t="shared" si="4"/>
        <v>8293.94688</v>
      </c>
    </row>
    <row r="18" ht="32" customHeight="1" spans="1:16">
      <c r="A18" s="12">
        <v>4</v>
      </c>
      <c r="B18" s="14" t="s">
        <v>82</v>
      </c>
      <c r="C18" s="12" t="s">
        <v>83</v>
      </c>
      <c r="D18" s="12" t="s">
        <v>84</v>
      </c>
      <c r="E18" s="12" t="s">
        <v>58</v>
      </c>
      <c r="F18" s="12">
        <v>1.24</v>
      </c>
      <c r="G18" s="12"/>
      <c r="H18" s="12">
        <v>6</v>
      </c>
      <c r="I18" s="12">
        <v>6</v>
      </c>
      <c r="J18" s="12">
        <v>6</v>
      </c>
      <c r="K18" s="12"/>
      <c r="L18" s="12">
        <f t="shared" si="2"/>
        <v>48</v>
      </c>
      <c r="M18" s="16"/>
      <c r="N18" s="16">
        <f t="shared" si="3"/>
        <v>59.52</v>
      </c>
      <c r="O18" s="23">
        <v>82.9985</v>
      </c>
      <c r="P18" s="24">
        <f t="shared" si="4"/>
        <v>4940.07072</v>
      </c>
    </row>
    <row r="19" ht="32" customHeight="1" spans="1:16">
      <c r="A19" s="12">
        <v>5</v>
      </c>
      <c r="B19" s="14" t="s">
        <v>68</v>
      </c>
      <c r="C19" s="15" t="s">
        <v>85</v>
      </c>
      <c r="D19" s="16" t="s">
        <v>86</v>
      </c>
      <c r="E19" s="15" t="s">
        <v>58</v>
      </c>
      <c r="F19" s="15">
        <v>3.05</v>
      </c>
      <c r="G19" s="15"/>
      <c r="H19" s="15">
        <v>6</v>
      </c>
      <c r="I19" s="15">
        <v>6</v>
      </c>
      <c r="J19" s="15">
        <v>6</v>
      </c>
      <c r="K19" s="15"/>
      <c r="L19" s="12">
        <f t="shared" si="2"/>
        <v>48</v>
      </c>
      <c r="M19" s="16"/>
      <c r="N19" s="16">
        <f t="shared" si="3"/>
        <v>146.4</v>
      </c>
      <c r="O19" s="23">
        <v>85.0099</v>
      </c>
      <c r="P19" s="24">
        <f t="shared" si="4"/>
        <v>12445.44936</v>
      </c>
    </row>
    <row r="20" ht="32" customHeight="1" spans="1:16">
      <c r="A20" s="12">
        <v>6</v>
      </c>
      <c r="B20" s="16" t="s">
        <v>74</v>
      </c>
      <c r="C20" s="15" t="s">
        <v>87</v>
      </c>
      <c r="D20" s="15"/>
      <c r="E20" s="15" t="s">
        <v>58</v>
      </c>
      <c r="F20" s="15">
        <f>G20+H20+I20</f>
        <v>150.18</v>
      </c>
      <c r="G20" s="15">
        <f>(8.74+0.22*3)*3</f>
        <v>28.2</v>
      </c>
      <c r="H20" s="15">
        <f>(4.38+0.6+3.4+1.6+0.22*4)*3</f>
        <v>32.58</v>
      </c>
      <c r="I20" s="15">
        <f>(2.76*5*2+0.22*5*2)*3</f>
        <v>89.4</v>
      </c>
      <c r="J20" s="15"/>
      <c r="K20" s="15"/>
      <c r="L20" s="15"/>
      <c r="M20" s="16"/>
      <c r="N20" s="16">
        <f t="shared" ref="N20:N24" si="5">F20</f>
        <v>150.18</v>
      </c>
      <c r="O20" s="23"/>
      <c r="P20" s="24">
        <f t="shared" si="4"/>
        <v>0</v>
      </c>
    </row>
    <row r="21" ht="32" customHeight="1" spans="1:16">
      <c r="A21" s="12">
        <v>7</v>
      </c>
      <c r="B21" s="16" t="s">
        <v>74</v>
      </c>
      <c r="C21" s="15" t="s">
        <v>88</v>
      </c>
      <c r="D21" s="15"/>
      <c r="E21" s="15" t="s">
        <v>58</v>
      </c>
      <c r="F21" s="15">
        <f>(1.36+3.11+1.28)*3</f>
        <v>17.25</v>
      </c>
      <c r="G21" s="15"/>
      <c r="H21" s="15"/>
      <c r="I21" s="15"/>
      <c r="J21" s="15"/>
      <c r="K21" s="15"/>
      <c r="L21" s="15"/>
      <c r="M21" s="16"/>
      <c r="N21" s="16">
        <f t="shared" si="5"/>
        <v>17.25</v>
      </c>
      <c r="O21" s="23"/>
      <c r="P21" s="24">
        <f t="shared" si="4"/>
        <v>0</v>
      </c>
    </row>
    <row r="22" ht="32" customHeight="1" spans="1:16">
      <c r="A22" s="12">
        <v>8</v>
      </c>
      <c r="B22" s="16" t="s">
        <v>76</v>
      </c>
      <c r="C22" s="16"/>
      <c r="D22" s="16" t="s">
        <v>77</v>
      </c>
      <c r="E22" s="15" t="s">
        <v>58</v>
      </c>
      <c r="F22" s="15">
        <v>4.65</v>
      </c>
      <c r="G22" s="15"/>
      <c r="H22" s="15"/>
      <c r="I22" s="15"/>
      <c r="J22" s="15"/>
      <c r="K22" s="15"/>
      <c r="L22" s="15"/>
      <c r="M22" s="16"/>
      <c r="N22" s="16">
        <f t="shared" si="5"/>
        <v>4.65</v>
      </c>
      <c r="O22" s="23"/>
      <c r="P22" s="24">
        <f t="shared" si="4"/>
        <v>0</v>
      </c>
    </row>
    <row r="23" ht="32" customHeight="1" spans="1:16">
      <c r="A23" s="15">
        <v>9</v>
      </c>
      <c r="B23" s="14" t="s">
        <v>62</v>
      </c>
      <c r="C23" s="16" t="s">
        <v>63</v>
      </c>
      <c r="D23" s="14" t="s">
        <v>64</v>
      </c>
      <c r="E23" s="15" t="s">
        <v>65</v>
      </c>
      <c r="F23" s="15">
        <f>H23+I23+J23+K23</f>
        <v>126.9</v>
      </c>
      <c r="G23" s="15"/>
      <c r="H23" s="15">
        <f>1*2.35*9</f>
        <v>21.15</v>
      </c>
      <c r="I23" s="15"/>
      <c r="J23" s="15">
        <f>1*2.35*9*5</f>
        <v>105.75</v>
      </c>
      <c r="K23" s="16"/>
      <c r="L23" s="15"/>
      <c r="M23" s="16"/>
      <c r="N23" s="16">
        <f t="shared" si="5"/>
        <v>126.9</v>
      </c>
      <c r="O23" s="23">
        <v>223.125034676058</v>
      </c>
      <c r="P23" s="24">
        <f t="shared" si="4"/>
        <v>28314.5669003918</v>
      </c>
    </row>
    <row r="24" ht="32" customHeight="1" spans="1:16">
      <c r="A24" s="12">
        <v>10</v>
      </c>
      <c r="B24" s="14" t="s">
        <v>62</v>
      </c>
      <c r="C24" s="16" t="s">
        <v>66</v>
      </c>
      <c r="D24" s="14" t="s">
        <v>67</v>
      </c>
      <c r="E24" s="15" t="s">
        <v>65</v>
      </c>
      <c r="F24" s="15">
        <f>H24+I24+J24+K24</f>
        <v>36.9</v>
      </c>
      <c r="G24" s="15"/>
      <c r="H24" s="15"/>
      <c r="I24" s="15">
        <f>1*2.05*9</f>
        <v>18.45</v>
      </c>
      <c r="J24" s="15"/>
      <c r="K24" s="16">
        <f>1*2.05*9</f>
        <v>18.45</v>
      </c>
      <c r="L24" s="15"/>
      <c r="M24" s="16"/>
      <c r="N24" s="16">
        <f t="shared" si="5"/>
        <v>36.9</v>
      </c>
      <c r="O24" s="23">
        <v>223.125034676058</v>
      </c>
      <c r="P24" s="24">
        <f t="shared" si="4"/>
        <v>8233.31377954654</v>
      </c>
    </row>
    <row r="25" ht="30" customHeight="1" spans="1:16">
      <c r="A25" s="12">
        <v>11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4">
        <f>SUM(P15:P24)</f>
        <v>95969.8346799383</v>
      </c>
    </row>
  </sheetData>
  <mergeCells count="6">
    <mergeCell ref="E2:M2"/>
    <mergeCell ref="A14:N14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3#楼</vt:lpstr>
      <vt:lpstr>3#明细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cp:lastPrinted>2022-11-09T06:55:00Z</cp:lastPrinted>
  <dcterms:modified xsi:type="dcterms:W3CDTF">2022-12-27T07:39:06Z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67F1E6579EC24DB69860F6344A4850ED</vt:lpwstr>
  </property>
</Properties>
</file>