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717"/>
  </bookViews>
  <sheets>
    <sheet name="人防门" sheetId="10" r:id="rId1"/>
    <sheet name="人防门明细" sheetId="13" r:id="rId2"/>
  </sheets>
  <calcPr calcId="144525"/>
</workbook>
</file>

<file path=xl/sharedStrings.xml><?xml version="1.0" encoding="utf-8"?>
<sst xmlns="http://schemas.openxmlformats.org/spreadsheetml/2006/main" count="153" uniqueCount="105">
  <si>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</si>
  <si>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</si>
  <si>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</si>
  <si>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</si>
  <si>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</si>
  <si>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</si>
  <si>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</si>
  <si>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</si>
  <si>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</si>
  <si>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</si>
  <si>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</si>
  <si>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</si>
  <si>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</si>
  <si>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</si>
  <si>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</si>
  <si>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</si>
  <si>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</si>
  <si>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</si>
  <si>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</si>
  <si>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</si>
  <si>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</si>
  <si>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</si>
  <si>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</si>
  <si>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</si>
  <si>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</si>
  <si>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</si>
  <si>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</si>
  <si>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</si>
  <si>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</si>
  <si>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</si>
  <si>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</si>
  <si>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人防门进度款</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</si>
  <si>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</si>
  <si>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</si>
  <si>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</si>
  <si>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</si>
  <si>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</si>
  <si>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</si>
  <si>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</si>
  <si>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</si>
  <si>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</si>
  <si>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人防门进度款计算明细</t>
  </si>
  <si>
    <t>合同部分</t>
  </si>
  <si>
    <t>进度款</t>
  </si>
  <si>
    <t>类别</t>
  </si>
  <si>
    <t>设计编号</t>
  </si>
  <si>
    <t>洞口尺寸 mm</t>
  </si>
  <si>
    <t>单位</t>
  </si>
  <si>
    <t>数量</t>
  </si>
  <si>
    <t>综合单价</t>
  </si>
  <si>
    <t>采用标准图集及页码</t>
  </si>
  <si>
    <t>备注</t>
  </si>
  <si>
    <t>工程量</t>
  </si>
  <si>
    <t>宽</t>
  </si>
  <si>
    <t>高</t>
  </si>
  <si>
    <t>防护</t>
  </si>
  <si>
    <t>HFM0716(6)</t>
  </si>
  <si>
    <t>樘</t>
  </si>
  <si>
    <r>
      <rPr>
        <sz val="10"/>
        <color rgb="FF000000"/>
        <rFont val="宋体"/>
        <charset val="1"/>
      </rPr>
      <t>RFJ01-2008-1</t>
    </r>
    <r>
      <rPr>
        <sz val="10"/>
        <color rgb="FF000000"/>
        <rFont val="宋体"/>
        <charset val="1"/>
      </rPr>
      <t>页</t>
    </r>
  </si>
  <si>
    <t>钢筋混凝土固定门槛</t>
  </si>
  <si>
    <t>密闭门</t>
  </si>
  <si>
    <r>
      <rPr>
        <sz val="10"/>
        <color rgb="FF000000"/>
        <rFont val="宋体"/>
        <charset val="1"/>
      </rPr>
      <t>HFM0820(6)</t>
    </r>
    <r>
      <rPr>
        <sz val="10"/>
        <color rgb="FF000000"/>
        <rFont val="宋体"/>
        <charset val="1"/>
      </rPr>
      <t>左开/右开</t>
    </r>
  </si>
  <si>
    <r>
      <rPr>
        <sz val="10"/>
        <color rgb="FF000000"/>
        <rFont val="宋体"/>
        <charset val="1"/>
      </rPr>
      <t>HFM1020(6)</t>
    </r>
    <r>
      <rPr>
        <sz val="10"/>
        <color rgb="FF000000"/>
        <rFont val="宋体"/>
        <charset val="1"/>
      </rPr>
      <t>左开/右开</t>
    </r>
  </si>
  <si>
    <t>RFJ01-2008-1页</t>
  </si>
  <si>
    <r>
      <rPr>
        <sz val="10"/>
        <color rgb="FF000000"/>
        <rFont val="宋体"/>
        <charset val="1"/>
      </rPr>
      <t>HFM1220(6)</t>
    </r>
    <r>
      <rPr>
        <sz val="10"/>
        <color rgb="FF000000"/>
        <rFont val="宋体"/>
        <charset val="1"/>
      </rPr>
      <t>左开/右开</t>
    </r>
  </si>
  <si>
    <r>
      <rPr>
        <sz val="10"/>
        <color rgb="FF000000"/>
        <rFont val="宋体"/>
        <charset val="1"/>
      </rPr>
      <t>HHFM1220(6)</t>
    </r>
    <r>
      <rPr>
        <sz val="10"/>
        <color rgb="FF000000"/>
        <rFont val="宋体"/>
        <charset val="1"/>
      </rPr>
      <t>左开/右开</t>
    </r>
  </si>
  <si>
    <r>
      <rPr>
        <sz val="10"/>
        <color rgb="FF000000"/>
        <rFont val="宋体"/>
        <charset val="1"/>
      </rPr>
      <t>RFJ01-2008-4</t>
    </r>
    <r>
      <rPr>
        <sz val="10"/>
        <color rgb="FF000000"/>
        <rFont val="宋体"/>
        <charset val="1"/>
      </rPr>
      <t>页</t>
    </r>
  </si>
  <si>
    <t>钢筋砼活门槛</t>
  </si>
  <si>
    <r>
      <rPr>
        <sz val="10"/>
        <color rgb="FF000000"/>
        <rFont val="宋体"/>
        <charset val="1"/>
      </rPr>
      <t>HHFM1520(6)</t>
    </r>
    <r>
      <rPr>
        <sz val="10"/>
        <color rgb="FF000000"/>
        <rFont val="宋体"/>
        <charset val="1"/>
      </rPr>
      <t>左开/右开</t>
    </r>
  </si>
  <si>
    <t>RFJ01-2008-4页</t>
  </si>
  <si>
    <t>GHSFM6025(6)</t>
  </si>
  <si>
    <r>
      <rPr>
        <sz val="10"/>
        <color rgb="FF000000"/>
        <rFont val="宋体"/>
        <charset val="1"/>
      </rPr>
      <t>RFJ01-2008-23</t>
    </r>
    <r>
      <rPr>
        <sz val="10"/>
        <color rgb="FF000000"/>
        <rFont val="宋体"/>
        <charset val="1"/>
      </rPr>
      <t>页</t>
    </r>
  </si>
  <si>
    <t>钢结构活门槛双扇</t>
  </si>
  <si>
    <r>
      <rPr>
        <sz val="10"/>
        <color rgb="FF000000"/>
        <rFont val="宋体"/>
        <charset val="1"/>
      </rPr>
      <t>HM0716</t>
    </r>
    <r>
      <rPr>
        <sz val="10"/>
        <color rgb="FF000000"/>
        <rFont val="宋体"/>
        <charset val="1"/>
      </rPr>
      <t>左开/右开</t>
    </r>
  </si>
  <si>
    <t>RFJ01-2008-3页</t>
  </si>
  <si>
    <t>钢筋砼固定门槛</t>
  </si>
  <si>
    <r>
      <rPr>
        <sz val="10"/>
        <color rgb="FF000000"/>
        <rFont val="宋体"/>
        <charset val="1"/>
      </rPr>
      <t>HM0820</t>
    </r>
    <r>
      <rPr>
        <sz val="10"/>
        <color rgb="FF000000"/>
        <rFont val="宋体"/>
        <charset val="1"/>
      </rPr>
      <t>左开/右开</t>
    </r>
  </si>
  <si>
    <r>
      <rPr>
        <sz val="10"/>
        <color rgb="FF000000"/>
        <rFont val="宋体"/>
        <charset val="1"/>
      </rPr>
      <t>HM1020</t>
    </r>
    <r>
      <rPr>
        <sz val="10"/>
        <color rgb="FF000000"/>
        <rFont val="宋体"/>
        <charset val="1"/>
      </rPr>
      <t>左开/右开</t>
    </r>
  </si>
  <si>
    <r>
      <rPr>
        <sz val="10"/>
        <color rgb="FF000000"/>
        <rFont val="宋体"/>
        <charset val="1"/>
      </rPr>
      <t>HM1220</t>
    </r>
    <r>
      <rPr>
        <sz val="10"/>
        <color rgb="FF000000"/>
        <rFont val="宋体"/>
        <charset val="1"/>
      </rPr>
      <t>左开/右开</t>
    </r>
  </si>
  <si>
    <r>
      <rPr>
        <sz val="10"/>
        <color rgb="FF000000"/>
        <rFont val="宋体"/>
        <charset val="1"/>
      </rPr>
      <t>HHM1220</t>
    </r>
    <r>
      <rPr>
        <sz val="10"/>
        <color rgb="FF000000"/>
        <rFont val="宋体"/>
        <charset val="1"/>
      </rPr>
      <t>左开/右开</t>
    </r>
  </si>
  <si>
    <t>封堵板</t>
  </si>
  <si>
    <t>FMDB6027(6)</t>
  </si>
  <si>
    <r>
      <rPr>
        <sz val="10"/>
        <color rgb="FF000000"/>
        <rFont val="宋体"/>
        <charset val="1"/>
      </rPr>
      <t>RFJ01-2008-59</t>
    </r>
    <r>
      <rPr>
        <sz val="10"/>
        <color rgb="FF000000"/>
        <rFont val="宋体"/>
        <charset val="1"/>
      </rPr>
      <t>页</t>
    </r>
  </si>
  <si>
    <t>防护密闭封堵板</t>
  </si>
  <si>
    <t>FMDB1009（6)</t>
  </si>
  <si>
    <t>FMDB1206(6)</t>
  </si>
  <si>
    <t>FMDB1209(6)</t>
  </si>
  <si>
    <t>防爆波</t>
  </si>
  <si>
    <t>HK400(5)</t>
  </si>
  <si>
    <t>RFJ01-2008-52页</t>
  </si>
  <si>
    <t>防爆波悬板活门</t>
  </si>
  <si>
    <t>活门</t>
  </si>
  <si>
    <r>
      <rPr>
        <sz val="10"/>
        <color rgb="FF000000"/>
        <rFont val="宋体"/>
        <charset val="1"/>
      </rPr>
      <t>HK600(5)</t>
    </r>
    <r>
      <rPr>
        <sz val="10"/>
        <color rgb="FF000000"/>
        <rFont val="宋体"/>
        <charset val="1"/>
      </rPr>
      <t>左开/右开</t>
    </r>
  </si>
  <si>
    <r>
      <rPr>
        <sz val="10"/>
        <color rgb="FF000000"/>
        <rFont val="宋体"/>
        <charset val="1"/>
      </rPr>
      <t>HK1000(5)</t>
    </r>
    <r>
      <rPr>
        <sz val="10"/>
        <color rgb="FF000000"/>
        <rFont val="宋体"/>
        <charset val="1"/>
      </rPr>
      <t>右开</t>
    </r>
  </si>
  <si>
    <t>人防门第三方检测费用</t>
  </si>
  <si>
    <t>防爆地漏</t>
  </si>
  <si>
    <t>DN80</t>
  </si>
  <si>
    <t>个</t>
  </si>
  <si>
    <t>人防</t>
  </si>
  <si>
    <t>密闭盒</t>
  </si>
  <si>
    <t>税金</t>
  </si>
  <si>
    <t>税率</t>
  </si>
  <si>
    <t>不含税合计</t>
  </si>
  <si>
    <t>注 : 1.防护密闭门、密闭门、悬板活门等人防防护设备门框及门槛所需预埋件应按照有关图集设置,在浇筑门框墙混凝土之前应认真检查,并须按要求固定;人防防护设备应提前向人防专业厂家预订;人防防护设备应是主管部门认可的专业厂家制作的合格产品。</t>
  </si>
  <si>
    <t>2. 防护密闭门、密闭门、悬板活门等的制作、安装应核对各洞口尺寸及门窗编号与个数,当清单表中门统计数量如有与平面图不一致的时，请及时以书面形式提出后经甲方确认后调整清单。</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</si>
</sst>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0"/>
      <name val="Arial"/>
      <charset val="1"/>
    </font>
    <font>
      <sz val="10"/>
      <name val="宋体"/>
      <charset val="1"/>
    </font>
    <font>
      <sz val="10"/>
      <color rgb="FF000000"/>
      <name val="宋体"/>
      <charset val="1"/>
    </font>
    <font>
      <sz val="11"/>
      <color theme="1"/>
      <name val="宋体"/>
      <charset val="134"/>
      <scheme val="minor"/>
    </font>
    <font>
      <b/>
      <sz val="14"/>
      <color theme="1"/>
      <name val="宋体"/>
      <charset val="134"/>
      <scheme val="minor"/>
    </font>
    <font>
      <b/>
      <sz val="18"/>
      <color theme="1"/>
      <name val="宋体"/>
      <charset val="134"/>
      <scheme val="minor"/>
    </font>
    <font>
      <b/>
      <sz val="8"/>
      <color theme="0"/>
      <name val="微软雅黑"/>
      <charset val="134"/>
    </font>
    <font>
      <sz val="8"/>
      <name val="宋体"/>
      <charset val="134"/>
      <scheme val="minor"/>
    </font>
    <font>
      <b/>
      <sz val="8"/>
      <name val="微软雅黑"/>
      <charset val="134"/>
    </font>
    <font>
      <sz val="9"/>
      <color rgb="FF000000"/>
      <name val="Tahoma"/>
      <charset val="1"/>
    </font>
    <font>
      <sz val="9"/>
      <color rgb="FF000000"/>
      <name val="宋体"/>
      <charset val="134"/>
      <scheme val="minor"/>
    </font>
    <font>
      <sz val="9"/>
      <color rgb="FF000000"/>
      <name val="宋体"/>
      <charset val="134"/>
    </font>
    <font>
      <sz val="9"/>
      <color theme="1"/>
      <name val="宋体"/>
      <charset val="134"/>
      <scheme val="minor"/>
    </font>
    <font>
      <sz val="9"/>
      <color rgb="FFFF0000"/>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3" fillId="0" borderId="0" applyFont="0" applyFill="0" applyBorder="0" applyAlignment="0" applyProtection="0">
      <alignment vertical="center"/>
    </xf>
    <xf numFmtId="0" fontId="15" fillId="6" borderId="0" applyNumberFormat="0" applyBorder="0" applyAlignment="0" applyProtection="0">
      <alignment vertical="center"/>
    </xf>
    <xf numFmtId="0" fontId="16" fillId="7" borderId="4"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5" fillId="8" borderId="0" applyNumberFormat="0" applyBorder="0" applyAlignment="0" applyProtection="0">
      <alignment vertical="center"/>
    </xf>
    <xf numFmtId="0" fontId="17" fillId="9" borderId="0" applyNumberFormat="0" applyBorder="0" applyAlignment="0" applyProtection="0">
      <alignment vertical="center"/>
    </xf>
    <xf numFmtId="43" fontId="3" fillId="0" borderId="0" applyFont="0" applyFill="0" applyBorder="0" applyAlignment="0" applyProtection="0">
      <alignment vertical="center"/>
    </xf>
    <xf numFmtId="0" fontId="18" fillId="10" borderId="0" applyNumberFormat="0" applyBorder="0" applyAlignment="0" applyProtection="0">
      <alignment vertical="center"/>
    </xf>
    <xf numFmtId="0" fontId="19" fillId="0" borderId="0" applyNumberFormat="0" applyFill="0" applyBorder="0" applyAlignment="0" applyProtection="0">
      <alignment vertical="center"/>
    </xf>
    <xf numFmtId="9" fontId="3" fillId="0" borderId="0" applyFont="0" applyFill="0" applyBorder="0" applyAlignment="0" applyProtection="0">
      <alignment vertical="center"/>
    </xf>
    <xf numFmtId="0" fontId="20" fillId="0" borderId="0" applyNumberFormat="0" applyFill="0" applyBorder="0" applyAlignment="0" applyProtection="0">
      <alignment vertical="center"/>
    </xf>
    <xf numFmtId="0" fontId="3" fillId="11" borderId="5" applyNumberFormat="0" applyFont="0" applyAlignment="0" applyProtection="0">
      <alignment vertical="center"/>
    </xf>
    <xf numFmtId="0" fontId="18" fillId="1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8" fillId="13" borderId="0" applyNumberFormat="0" applyBorder="0" applyAlignment="0" applyProtection="0">
      <alignment vertical="center"/>
    </xf>
    <xf numFmtId="0" fontId="21" fillId="0" borderId="7" applyNumberFormat="0" applyFill="0" applyAlignment="0" applyProtection="0">
      <alignment vertical="center"/>
    </xf>
    <xf numFmtId="0" fontId="18" fillId="14" borderId="0" applyNumberFormat="0" applyBorder="0" applyAlignment="0" applyProtection="0">
      <alignment vertical="center"/>
    </xf>
    <xf numFmtId="0" fontId="27" fillId="15" borderId="8" applyNumberFormat="0" applyAlignment="0" applyProtection="0">
      <alignment vertical="center"/>
    </xf>
    <xf numFmtId="0" fontId="28" fillId="15" borderId="4" applyNumberFormat="0" applyAlignment="0" applyProtection="0">
      <alignment vertical="center"/>
    </xf>
    <xf numFmtId="0" fontId="29" fillId="16" borderId="9" applyNumberFormat="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15" fillId="21" borderId="0" applyNumberFormat="0" applyBorder="0" applyAlignment="0" applyProtection="0">
      <alignment vertical="center"/>
    </xf>
    <xf numFmtId="0" fontId="18"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4" borderId="0" applyNumberFormat="0" applyBorder="0" applyAlignment="0" applyProtection="0">
      <alignment vertical="center"/>
    </xf>
    <xf numFmtId="0" fontId="34" fillId="0" borderId="0">
      <alignment vertical="center"/>
    </xf>
    <xf numFmtId="0" fontId="18" fillId="26" borderId="0" applyNumberFormat="0" applyBorder="0" applyAlignment="0" applyProtection="0">
      <alignment vertical="center"/>
    </xf>
    <xf numFmtId="0" fontId="34" fillId="0" borderId="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xf numFmtId="0" fontId="34" fillId="0" borderId="0">
      <alignment vertical="center"/>
    </xf>
    <xf numFmtId="0" fontId="12" fillId="0" borderId="0"/>
    <xf numFmtId="0" fontId="35" fillId="0" borderId="0">
      <alignment vertical="center"/>
    </xf>
    <xf numFmtId="0" fontId="34" fillId="0" borderId="0">
      <alignment vertical="center"/>
    </xf>
    <xf numFmtId="0" fontId="3" fillId="0" borderId="0">
      <alignment vertical="center"/>
    </xf>
    <xf numFmtId="0" fontId="34" fillId="0" borderId="0">
      <alignment vertical="center"/>
    </xf>
  </cellStyleXfs>
  <cellXfs count="70">
    <xf numFmtId="0" fontId="0" fillId="0" borderId="0" xfId="0"/>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1"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xf numFmtId="0" fontId="2" fillId="0" borderId="1" xfId="0" applyFont="1" applyBorder="1" applyAlignment="1">
      <alignment horizont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Fill="1" applyBorder="1" applyAlignment="1">
      <alignment vertical="center"/>
    </xf>
    <xf numFmtId="0" fontId="2" fillId="2" borderId="1" xfId="0" applyFont="1" applyFill="1" applyBorder="1" applyAlignment="1">
      <alignment horizontal="center" vertical="center" wrapText="1"/>
    </xf>
    <xf numFmtId="176" fontId="0" fillId="2" borderId="1" xfId="0" applyNumberFormat="1" applyFill="1" applyBorder="1" applyAlignment="1">
      <alignment vertical="center"/>
    </xf>
    <xf numFmtId="0" fontId="3" fillId="0" borderId="0" xfId="0" applyFont="1" applyFill="1" applyAlignment="1">
      <alignment horizontal="center" vertical="center"/>
    </xf>
    <xf numFmtId="10" fontId="3" fillId="0" borderId="0" xfId="0" applyNumberFormat="1" applyFont="1" applyFill="1" applyAlignment="1">
      <alignment horizontal="center" vertical="center"/>
    </xf>
    <xf numFmtId="176" fontId="3" fillId="0" borderId="0" xfId="11" applyNumberFormat="1" applyFont="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10" fontId="5" fillId="0" borderId="0" xfId="0" applyNumberFormat="1" applyFont="1" applyFill="1" applyAlignment="1">
      <alignment horizontal="center" vertical="center"/>
    </xf>
    <xf numFmtId="0" fontId="6" fillId="3" borderId="1" xfId="0" applyFont="1" applyFill="1" applyBorder="1" applyAlignment="1">
      <alignment horizontal="center" vertical="center" wrapText="1"/>
    </xf>
    <xf numFmtId="10" fontId="6"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2"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4" fontId="9" fillId="0" borderId="0" xfId="0" applyNumberFormat="1" applyFont="1" applyFill="1" applyAlignment="1">
      <alignment horizontal="center" vertical="center"/>
    </xf>
    <xf numFmtId="0" fontId="10" fillId="5" borderId="1" xfId="0" applyFont="1" applyFill="1" applyBorder="1" applyAlignment="1">
      <alignment horizontal="center" vertical="center"/>
    </xf>
    <xf numFmtId="0" fontId="11" fillId="5" borderId="1" xfId="0" applyFont="1" applyFill="1" applyBorder="1" applyAlignment="1">
      <alignment horizontal="center" vertical="center" wrapText="1"/>
    </xf>
    <xf numFmtId="10" fontId="12" fillId="5" borderId="1" xfId="11" applyNumberFormat="1" applyFont="1" applyFill="1" applyBorder="1" applyAlignment="1">
      <alignment horizontal="center" vertical="center"/>
    </xf>
    <xf numFmtId="176" fontId="12" fillId="5"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0" fontId="12" fillId="0" borderId="1" xfId="11" applyNumberFormat="1" applyFont="1" applyBorder="1" applyAlignment="1">
      <alignment horizontal="center" vertical="center"/>
    </xf>
    <xf numFmtId="0" fontId="12" fillId="0" borderId="1" xfId="0" applyFont="1" applyFill="1" applyBorder="1" applyAlignment="1">
      <alignment horizontal="center" vertical="center"/>
    </xf>
    <xf numFmtId="0" fontId="13" fillId="0" borderId="0" xfId="0" applyFont="1" applyFill="1" applyAlignment="1">
      <alignment horizontal="left" vertical="center"/>
    </xf>
    <xf numFmtId="10" fontId="13" fillId="0" borderId="0" xfId="0" applyNumberFormat="1" applyFont="1" applyFill="1" applyAlignment="1">
      <alignment horizontal="left" vertical="center"/>
    </xf>
    <xf numFmtId="0" fontId="14" fillId="0" borderId="0" xfId="0" applyFont="1" applyFill="1" applyAlignment="1">
      <alignment vertical="center" wrapText="1"/>
    </xf>
    <xf numFmtId="0" fontId="14" fillId="0" borderId="0" xfId="0" applyFont="1" applyFill="1" applyAlignment="1">
      <alignment vertical="center"/>
    </xf>
    <xf numFmtId="10" fontId="14" fillId="0" borderId="0" xfId="0" applyNumberFormat="1" applyFont="1" applyFill="1" applyAlignment="1">
      <alignment vertical="center"/>
    </xf>
    <xf numFmtId="0" fontId="14" fillId="0" borderId="0" xfId="0" applyFont="1" applyFill="1" applyBorder="1" applyAlignment="1">
      <alignment horizontal="right" vertical="center" wrapText="1"/>
    </xf>
    <xf numFmtId="176" fontId="5" fillId="0" borderId="0" xfId="11" applyNumberFormat="1" applyFont="1" applyAlignment="1">
      <alignment horizontal="center" vertical="center"/>
    </xf>
    <xf numFmtId="176" fontId="6" fillId="3" borderId="1" xfId="11"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176" fontId="7" fillId="4" borderId="1" xfId="11" applyNumberFormat="1" applyFont="1" applyFill="1" applyBorder="1" applyAlignment="1">
      <alignment horizontal="center" vertical="center" wrapText="1"/>
    </xf>
    <xf numFmtId="10" fontId="7" fillId="4"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11"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xf>
    <xf numFmtId="9" fontId="13" fillId="5" borderId="1" xfId="0" applyNumberFormat="1" applyFont="1" applyFill="1" applyBorder="1" applyAlignment="1">
      <alignment horizontal="center" vertical="center" wrapText="1"/>
    </xf>
    <xf numFmtId="10" fontId="12" fillId="5" borderId="1" xfId="0" applyNumberFormat="1" applyFont="1" applyFill="1" applyBorder="1" applyAlignment="1">
      <alignment horizontal="center" vertical="center"/>
    </xf>
    <xf numFmtId="176"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xf>
    <xf numFmtId="176" fontId="12" fillId="0" borderId="1" xfId="11" applyNumberFormat="1" applyFont="1" applyBorder="1" applyAlignment="1">
      <alignment horizontal="center" vertical="center"/>
    </xf>
    <xf numFmtId="10"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176" fontId="13" fillId="0" borderId="0" xfId="11" applyNumberFormat="1" applyFont="1" applyAlignment="1">
      <alignment horizontal="left" vertical="center"/>
    </xf>
    <xf numFmtId="0" fontId="14" fillId="0" borderId="0" xfId="0" applyFont="1" applyFill="1" applyAlignment="1">
      <alignment horizontal="center" vertical="center"/>
    </xf>
    <xf numFmtId="176" fontId="14" fillId="0" borderId="0" xfId="11" applyNumberFormat="1" applyFont="1" applyFill="1" applyAlignment="1">
      <alignment horizontal="center" vertical="center"/>
    </xf>
    <xf numFmtId="10" fontId="14" fillId="0" borderId="0" xfId="0" applyNumberFormat="1" applyFont="1" applyFill="1" applyAlignment="1">
      <alignment horizontal="left" vertical="top" wrapText="1"/>
    </xf>
    <xf numFmtId="0" fontId="14" fillId="0" borderId="0" xfId="0" applyFont="1" applyFill="1" applyAlignment="1">
      <alignment horizontal="left" vertical="top" wrapText="1"/>
    </xf>
    <xf numFmtId="176" fontId="14" fillId="0" borderId="0" xfId="11" applyNumberFormat="1" applyFont="1" applyFill="1" applyAlignment="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3232" xfId="51"/>
    <cellStyle name="Normal" xfId="52"/>
    <cellStyle name="常规 2" xfId="53"/>
    <cellStyle name="常规 3" xfId="54"/>
    <cellStyle name="常规 5" xfId="55"/>
    <cellStyle name="常规 7" xfId="56"/>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workbookViewId="0">
      <selection activeCell="T11" sqref="T11"/>
    </sheetView>
  </sheetViews>
  <sheetFormatPr defaultColWidth="10.2857142857143" defaultRowHeight="13.5"/>
  <cols>
    <col min="1" max="1" width="4.42857142857143" style="16" customWidth="1"/>
    <col min="2" max="2" width="12.7142857142857" style="16" customWidth="1"/>
    <col min="3" max="3" width="9" style="16" customWidth="1"/>
    <col min="4" max="5" width="8.71428571428571" style="16" customWidth="1"/>
    <col min="6" max="6" width="8.14285714285714" style="17" customWidth="1"/>
    <col min="7" max="7" width="11.4285714285714" style="16" customWidth="1"/>
    <col min="8" max="8" width="9.85714285714286" style="16" customWidth="1"/>
    <col min="9" max="9" width="8" style="16" customWidth="1"/>
    <col min="10" max="10" width="12.8571428571429" style="16" customWidth="1"/>
    <col min="11" max="11" width="8.57142857142857" style="18" customWidth="1"/>
    <col min="12" max="12" width="6.85714285714286" style="17" customWidth="1"/>
    <col min="13" max="13" width="9.42857142857143" style="16" customWidth="1"/>
    <col min="14" max="14" width="8.42857142857143" style="16" customWidth="1"/>
    <col min="15" max="15" width="7.57142857142857" style="16" customWidth="1"/>
    <col min="16" max="16384" width="10.2857142857143" style="16"/>
  </cols>
  <sheetData>
    <row r="1" ht="27" customHeight="1" spans="1:15">
      <c r="A1" s="19" t="s">
        <v>0</v>
      </c>
      <c r="B1" s="20"/>
      <c r="C1" s="20"/>
      <c r="D1" s="20"/>
      <c r="E1" s="20"/>
      <c r="F1" s="21"/>
      <c r="G1" s="20"/>
      <c r="H1" s="20"/>
      <c r="I1" s="20"/>
      <c r="J1" s="20"/>
      <c r="K1" s="47"/>
      <c r="L1" s="21"/>
      <c r="M1" s="20"/>
      <c r="N1" s="20"/>
      <c r="O1" s="20"/>
    </row>
    <row r="2" ht="29.1" customHeight="1" spans="1:15">
      <c r="A2" s="22" t="s">
        <v>1</v>
      </c>
      <c r="B2" s="22" t="s">
        <v>2</v>
      </c>
      <c r="C2" s="22" t="s">
        <v>3</v>
      </c>
      <c r="D2" s="22" t="s">
        <v>4</v>
      </c>
      <c r="E2" s="22" t="s">
        <v>5</v>
      </c>
      <c r="F2" s="23" t="s">
        <v>6</v>
      </c>
      <c r="G2" s="22"/>
      <c r="H2" s="22" t="s">
        <v>7</v>
      </c>
      <c r="I2" s="22"/>
      <c r="J2" s="22"/>
      <c r="K2" s="48" t="s">
        <v>8</v>
      </c>
      <c r="L2" s="23"/>
      <c r="M2" s="22" t="s">
        <v>9</v>
      </c>
      <c r="N2" s="22" t="s">
        <v>10</v>
      </c>
      <c r="O2" s="22" t="s">
        <v>11</v>
      </c>
    </row>
    <row r="3" ht="42" customHeight="1" spans="1:15">
      <c r="A3" s="22"/>
      <c r="B3" s="22"/>
      <c r="C3" s="22"/>
      <c r="D3" s="22"/>
      <c r="E3" s="22"/>
      <c r="F3" s="23" t="s">
        <v>12</v>
      </c>
      <c r="G3" s="22" t="s">
        <v>13</v>
      </c>
      <c r="H3" s="22" t="s">
        <v>14</v>
      </c>
      <c r="I3" s="22" t="s">
        <v>15</v>
      </c>
      <c r="J3" s="22" t="s">
        <v>16</v>
      </c>
      <c r="K3" s="48" t="s">
        <v>17</v>
      </c>
      <c r="L3" s="23" t="s">
        <v>18</v>
      </c>
      <c r="M3" s="22"/>
      <c r="N3" s="22"/>
      <c r="O3" s="22"/>
    </row>
    <row r="4" ht="48.95" customHeight="1" spans="1:15">
      <c r="A4" s="24"/>
      <c r="B4" s="24"/>
      <c r="C4" s="25" t="s">
        <v>19</v>
      </c>
      <c r="D4" s="26" t="s">
        <v>20</v>
      </c>
      <c r="E4" s="26" t="s">
        <v>20</v>
      </c>
      <c r="F4" s="27" t="s">
        <v>21</v>
      </c>
      <c r="G4" s="28" t="s">
        <v>22</v>
      </c>
      <c r="H4" s="27" t="s">
        <v>23</v>
      </c>
      <c r="I4" s="49" t="s">
        <v>24</v>
      </c>
      <c r="J4" s="28" t="s">
        <v>25</v>
      </c>
      <c r="K4" s="50" t="s">
        <v>26</v>
      </c>
      <c r="L4" s="51" t="s">
        <v>27</v>
      </c>
      <c r="M4" s="28" t="s">
        <v>28</v>
      </c>
      <c r="N4" s="28" t="s">
        <v>29</v>
      </c>
      <c r="O4" s="52" t="s">
        <v>30</v>
      </c>
    </row>
    <row r="5" s="16" customFormat="1" ht="48.95" customHeight="1" spans="1:15">
      <c r="A5" s="29">
        <v>1</v>
      </c>
      <c r="B5" s="29" t="s">
        <v>31</v>
      </c>
      <c r="C5" s="30">
        <v>870000</v>
      </c>
      <c r="D5" s="31"/>
      <c r="E5" s="31"/>
      <c r="F5" s="32"/>
      <c r="G5" s="33">
        <v>174000</v>
      </c>
      <c r="H5" s="32"/>
      <c r="I5" s="53">
        <v>0.5</v>
      </c>
      <c r="J5" s="54">
        <f>人防门明细!N28*I5-G5</f>
        <v>119599.668882372</v>
      </c>
      <c r="K5" s="55"/>
      <c r="L5" s="56"/>
      <c r="M5" s="54"/>
      <c r="N5" s="54"/>
      <c r="O5" s="32"/>
    </row>
    <row r="6" ht="24.95" customHeight="1" spans="1:15">
      <c r="A6" s="34"/>
      <c r="B6" s="35" t="s">
        <v>32</v>
      </c>
      <c r="C6" s="35"/>
      <c r="D6" s="35"/>
      <c r="E6" s="34"/>
      <c r="F6" s="36"/>
      <c r="G6" s="37"/>
      <c r="H6" s="37"/>
      <c r="I6" s="57"/>
      <c r="J6" s="37">
        <f>J5</f>
        <v>119599.668882372</v>
      </c>
      <c r="K6" s="37"/>
      <c r="L6" s="58"/>
      <c r="M6" s="59" t="s">
        <v>33</v>
      </c>
      <c r="N6" s="59" t="s">
        <v>34</v>
      </c>
      <c r="O6" s="60"/>
    </row>
    <row r="7" ht="24.95" customHeight="1" spans="1:15">
      <c r="A7" s="38"/>
      <c r="B7" s="38" t="s">
        <v>35</v>
      </c>
      <c r="C7" s="38"/>
      <c r="D7" s="38"/>
      <c r="E7" s="38"/>
      <c r="F7" s="39"/>
      <c r="G7" s="40"/>
      <c r="H7" s="40"/>
      <c r="I7" s="40"/>
      <c r="J7" s="40">
        <v>119000</v>
      </c>
      <c r="K7" s="61"/>
      <c r="L7" s="62"/>
      <c r="M7" s="40"/>
      <c r="N7" s="40"/>
      <c r="O7" s="63" t="s">
        <v>36</v>
      </c>
    </row>
    <row r="8" ht="24.95" customHeight="1" spans="1:15">
      <c r="A8" s="41" t="s">
        <v>37</v>
      </c>
      <c r="B8" s="41"/>
      <c r="C8" s="41"/>
      <c r="D8" s="41"/>
      <c r="E8" s="41"/>
      <c r="F8" s="42"/>
      <c r="G8" s="41"/>
      <c r="H8" s="41"/>
      <c r="I8" s="41"/>
      <c r="J8" s="41"/>
      <c r="K8" s="64"/>
      <c r="L8" s="42"/>
      <c r="M8" s="41"/>
      <c r="N8" s="41"/>
      <c r="O8" s="41"/>
    </row>
    <row r="9" ht="24.95" customHeight="1" spans="1:15">
      <c r="A9" s="41" t="s">
        <v>38</v>
      </c>
      <c r="B9" s="41"/>
      <c r="C9" s="41"/>
      <c r="D9" s="41"/>
      <c r="E9" s="41"/>
      <c r="F9" s="41"/>
      <c r="G9" s="41"/>
      <c r="H9" s="41"/>
      <c r="I9" s="41"/>
      <c r="J9" s="41"/>
      <c r="K9" s="41"/>
      <c r="L9" s="41"/>
      <c r="M9" s="41"/>
      <c r="N9" s="41"/>
      <c r="O9" s="41"/>
    </row>
    <row r="10" ht="26.25" customHeight="1" spans="1:15">
      <c r="A10" s="43"/>
      <c r="B10" s="44"/>
      <c r="C10" s="44"/>
      <c r="D10" s="44"/>
      <c r="E10" s="44"/>
      <c r="F10" s="45"/>
      <c r="G10" s="46" t="s">
        <v>39</v>
      </c>
      <c r="H10" s="46"/>
      <c r="I10" s="46"/>
      <c r="J10" s="65"/>
      <c r="K10" s="66"/>
      <c r="L10" s="67" t="s">
        <v>40</v>
      </c>
      <c r="M10" s="68"/>
      <c r="N10" s="44"/>
      <c r="O10" s="44"/>
    </row>
    <row r="11" ht="28.5" customHeight="1" spans="1:15">
      <c r="A11" s="43"/>
      <c r="B11" s="44"/>
      <c r="C11" s="44"/>
      <c r="D11" s="44"/>
      <c r="E11" s="44"/>
      <c r="F11" s="45"/>
      <c r="J11" s="44"/>
      <c r="K11" s="69"/>
      <c r="L11" s="45"/>
      <c r="M11" s="44"/>
      <c r="N11" s="44"/>
      <c r="O11" s="44"/>
    </row>
  </sheetData>
  <mergeCells count="18">
    <mergeCell ref="A1:O1"/>
    <mergeCell ref="F2:G2"/>
    <mergeCell ref="H2:J2"/>
    <mergeCell ref="K2:L2"/>
    <mergeCell ref="B7:E7"/>
    <mergeCell ref="A8:O8"/>
    <mergeCell ref="A9:O9"/>
    <mergeCell ref="G10:I10"/>
    <mergeCell ref="J10:K10"/>
    <mergeCell ref="L10:M10"/>
    <mergeCell ref="A2:A3"/>
    <mergeCell ref="B2:B3"/>
    <mergeCell ref="C2:C3"/>
    <mergeCell ref="D2:D3"/>
    <mergeCell ref="E2:E3"/>
    <mergeCell ref="M2:M3"/>
    <mergeCell ref="N2:N3"/>
    <mergeCell ref="O2:O3"/>
  </mergeCells>
  <pageMargins left="0.357638888888889" right="0.357638888888889" top="1" bottom="0.802777777777778"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13" workbookViewId="0">
      <selection activeCell="S13" sqref="S13"/>
    </sheetView>
  </sheetViews>
  <sheetFormatPr defaultColWidth="10" defaultRowHeight="12.75"/>
  <cols>
    <col min="1" max="1" width="4.14285714285714" style="1" customWidth="1"/>
    <col min="2" max="2" width="6.85714285714286" style="1" customWidth="1"/>
    <col min="3" max="3" width="16.8571428571429" style="1" customWidth="1"/>
    <col min="4" max="5" width="5.57142857142857" style="1" customWidth="1"/>
    <col min="6" max="6" width="4.42857142857143" style="1" customWidth="1"/>
    <col min="7" max="7" width="4.57142857142857" style="1" customWidth="1"/>
    <col min="8" max="8" width="8.14285714285714" style="1" customWidth="1"/>
    <col min="9" max="9" width="9" style="1" customWidth="1"/>
    <col min="10" max="11" width="10" style="1" hidden="1" customWidth="1"/>
    <col min="12" max="12" width="6.28571428571429" style="1" customWidth="1"/>
    <col min="13" max="13" width="8.71428571428571" style="1" customWidth="1"/>
    <col min="14" max="14" width="7.28571428571429" style="1" customWidth="1"/>
    <col min="15" max="15" width="10" style="1"/>
    <col min="16" max="16" width="22.2857142857143" style="1" customWidth="1"/>
    <col min="17" max="17" width="12.8571428571429" style="1"/>
    <col min="19" max="16384" width="10" style="1"/>
  </cols>
  <sheetData>
    <row r="1" spans="1:12">
      <c r="A1" s="2" t="s">
        <v>41</v>
      </c>
      <c r="B1" s="3"/>
      <c r="C1" s="3"/>
      <c r="D1" s="3"/>
      <c r="E1" s="3"/>
      <c r="F1" s="3"/>
      <c r="G1" s="3"/>
      <c r="H1" s="3"/>
      <c r="I1" s="3"/>
      <c r="J1" s="3"/>
      <c r="K1" s="3"/>
      <c r="L1" s="3"/>
    </row>
    <row r="2" spans="1:14">
      <c r="A2" s="4" t="s">
        <v>42</v>
      </c>
      <c r="B2" s="4"/>
      <c r="C2" s="4"/>
      <c r="D2" s="4"/>
      <c r="E2" s="4"/>
      <c r="F2" s="4"/>
      <c r="G2" s="4"/>
      <c r="H2" s="4"/>
      <c r="I2" s="4"/>
      <c r="J2" s="4"/>
      <c r="K2" s="4"/>
      <c r="L2" s="4" t="s">
        <v>43</v>
      </c>
      <c r="M2" s="4"/>
      <c r="N2" s="4"/>
    </row>
    <row r="3" ht="14.25" customHeight="1" spans="1:14">
      <c r="A3" s="5" t="s">
        <v>1</v>
      </c>
      <c r="B3" s="6" t="s">
        <v>44</v>
      </c>
      <c r="C3" s="6" t="s">
        <v>45</v>
      </c>
      <c r="D3" s="6" t="s">
        <v>46</v>
      </c>
      <c r="E3" s="6"/>
      <c r="F3" s="6" t="s">
        <v>47</v>
      </c>
      <c r="G3" s="6" t="s">
        <v>48</v>
      </c>
      <c r="H3" s="6" t="s">
        <v>49</v>
      </c>
      <c r="I3" s="6" t="s">
        <v>32</v>
      </c>
      <c r="J3" s="6" t="s">
        <v>50</v>
      </c>
      <c r="K3" s="6" t="s">
        <v>51</v>
      </c>
      <c r="L3" s="11" t="s">
        <v>52</v>
      </c>
      <c r="M3" s="6" t="s">
        <v>49</v>
      </c>
      <c r="N3" s="6" t="s">
        <v>32</v>
      </c>
    </row>
    <row r="4" spans="1:14">
      <c r="A4" s="5"/>
      <c r="B4" s="6"/>
      <c r="C4" s="6"/>
      <c r="D4" s="6" t="s">
        <v>53</v>
      </c>
      <c r="E4" s="6" t="s">
        <v>54</v>
      </c>
      <c r="F4" s="6"/>
      <c r="G4" s="6"/>
      <c r="H4" s="6"/>
      <c r="I4" s="6"/>
      <c r="J4" s="6"/>
      <c r="K4" s="6"/>
      <c r="L4" s="12"/>
      <c r="M4" s="6"/>
      <c r="N4" s="6"/>
    </row>
    <row r="5" ht="24" spans="1:14">
      <c r="A5" s="5">
        <v>1</v>
      </c>
      <c r="B5" s="6" t="s">
        <v>55</v>
      </c>
      <c r="C5" s="6" t="s">
        <v>56</v>
      </c>
      <c r="D5" s="6">
        <v>700</v>
      </c>
      <c r="E5" s="6">
        <v>1600</v>
      </c>
      <c r="F5" s="6" t="s">
        <v>57</v>
      </c>
      <c r="G5" s="6">
        <v>2</v>
      </c>
      <c r="H5" s="6">
        <v>3095</v>
      </c>
      <c r="I5" s="6">
        <v>6190</v>
      </c>
      <c r="J5" s="6" t="s">
        <v>58</v>
      </c>
      <c r="K5" s="6" t="s">
        <v>59</v>
      </c>
      <c r="L5" s="6">
        <f>1+1</f>
        <v>2</v>
      </c>
      <c r="M5" s="13">
        <v>3095</v>
      </c>
      <c r="N5" s="13">
        <f>L5*M5</f>
        <v>6190</v>
      </c>
    </row>
    <row r="6" ht="24" spans="1:14">
      <c r="A6" s="5">
        <v>2</v>
      </c>
      <c r="B6" s="6" t="s">
        <v>60</v>
      </c>
      <c r="C6" s="6" t="s">
        <v>61</v>
      </c>
      <c r="D6" s="6">
        <v>800</v>
      </c>
      <c r="E6" s="6">
        <v>2000</v>
      </c>
      <c r="F6" s="6" t="s">
        <v>57</v>
      </c>
      <c r="G6" s="6">
        <v>9</v>
      </c>
      <c r="H6" s="6">
        <v>3572</v>
      </c>
      <c r="I6" s="6">
        <v>32148</v>
      </c>
      <c r="J6" s="6" t="s">
        <v>58</v>
      </c>
      <c r="K6" s="6" t="s">
        <v>59</v>
      </c>
      <c r="L6" s="6">
        <f>1+1+1+2+1</f>
        <v>6</v>
      </c>
      <c r="M6" s="13">
        <v>3572</v>
      </c>
      <c r="N6" s="13">
        <f t="shared" ref="N6:N27" si="0">L6*M6</f>
        <v>21432</v>
      </c>
    </row>
    <row r="7" ht="24" spans="1:14">
      <c r="A7" s="5">
        <v>3</v>
      </c>
      <c r="B7" s="7"/>
      <c r="C7" s="6" t="s">
        <v>62</v>
      </c>
      <c r="D7" s="6">
        <v>1000</v>
      </c>
      <c r="E7" s="6">
        <v>2000</v>
      </c>
      <c r="F7" s="6" t="s">
        <v>57</v>
      </c>
      <c r="G7" s="6">
        <v>11</v>
      </c>
      <c r="H7" s="6">
        <v>3783</v>
      </c>
      <c r="I7" s="6">
        <v>41613</v>
      </c>
      <c r="J7" s="6" t="s">
        <v>63</v>
      </c>
      <c r="K7" s="6" t="s">
        <v>59</v>
      </c>
      <c r="L7" s="6">
        <f>2+3+1+1+1+2</f>
        <v>10</v>
      </c>
      <c r="M7" s="13">
        <v>3783</v>
      </c>
      <c r="N7" s="13">
        <f t="shared" si="0"/>
        <v>37830</v>
      </c>
    </row>
    <row r="8" ht="24" spans="1:14">
      <c r="A8" s="5">
        <v>4</v>
      </c>
      <c r="B8" s="7"/>
      <c r="C8" s="6" t="s">
        <v>64</v>
      </c>
      <c r="D8" s="6">
        <v>1200</v>
      </c>
      <c r="E8" s="6">
        <v>2000</v>
      </c>
      <c r="F8" s="6" t="s">
        <v>57</v>
      </c>
      <c r="G8" s="6">
        <v>6</v>
      </c>
      <c r="H8" s="6">
        <v>4350</v>
      </c>
      <c r="I8" s="6">
        <v>26100</v>
      </c>
      <c r="J8" s="6" t="s">
        <v>63</v>
      </c>
      <c r="K8" s="6" t="s">
        <v>59</v>
      </c>
      <c r="L8" s="6">
        <f>1+1+2+1+1</f>
        <v>6</v>
      </c>
      <c r="M8" s="13">
        <v>4350</v>
      </c>
      <c r="N8" s="13">
        <f t="shared" si="0"/>
        <v>26100</v>
      </c>
    </row>
    <row r="9" ht="24" spans="1:14">
      <c r="A9" s="5">
        <v>5</v>
      </c>
      <c r="B9" s="7"/>
      <c r="C9" s="6" t="s">
        <v>65</v>
      </c>
      <c r="D9" s="6">
        <v>1200</v>
      </c>
      <c r="E9" s="6">
        <v>2000</v>
      </c>
      <c r="F9" s="6" t="s">
        <v>57</v>
      </c>
      <c r="G9" s="6">
        <v>9</v>
      </c>
      <c r="H9" s="6">
        <v>5406</v>
      </c>
      <c r="I9" s="6">
        <v>48654</v>
      </c>
      <c r="J9" s="6" t="s">
        <v>66</v>
      </c>
      <c r="K9" s="6" t="s">
        <v>67</v>
      </c>
      <c r="L9" s="6">
        <f>4+2+1+2</f>
        <v>9</v>
      </c>
      <c r="M9" s="13">
        <v>5406</v>
      </c>
      <c r="N9" s="13">
        <f t="shared" si="0"/>
        <v>48654</v>
      </c>
    </row>
    <row r="10" ht="24" spans="1:14">
      <c r="A10" s="5">
        <v>6</v>
      </c>
      <c r="B10" s="7"/>
      <c r="C10" s="6" t="s">
        <v>68</v>
      </c>
      <c r="D10" s="6">
        <v>1500</v>
      </c>
      <c r="E10" s="6">
        <v>2000</v>
      </c>
      <c r="F10" s="6" t="s">
        <v>57</v>
      </c>
      <c r="G10" s="6">
        <v>1</v>
      </c>
      <c r="H10" s="6">
        <v>7328</v>
      </c>
      <c r="I10" s="6">
        <v>7328</v>
      </c>
      <c r="J10" s="6" t="s">
        <v>69</v>
      </c>
      <c r="K10" s="6" t="s">
        <v>67</v>
      </c>
      <c r="L10" s="6">
        <v>1</v>
      </c>
      <c r="M10" s="13">
        <v>7328</v>
      </c>
      <c r="N10" s="13">
        <f t="shared" si="0"/>
        <v>7328</v>
      </c>
    </row>
    <row r="11" ht="24" spans="1:14">
      <c r="A11" s="5">
        <v>7</v>
      </c>
      <c r="B11" s="7"/>
      <c r="C11" s="6" t="s">
        <v>70</v>
      </c>
      <c r="D11" s="6">
        <v>6000</v>
      </c>
      <c r="E11" s="6">
        <v>2500</v>
      </c>
      <c r="F11" s="6" t="s">
        <v>57</v>
      </c>
      <c r="G11" s="6">
        <v>3</v>
      </c>
      <c r="H11" s="6">
        <v>70089</v>
      </c>
      <c r="I11" s="6">
        <v>210267</v>
      </c>
      <c r="J11" s="6" t="s">
        <v>71</v>
      </c>
      <c r="K11" s="6" t="s">
        <v>72</v>
      </c>
      <c r="L11" s="6">
        <f>1+1</f>
        <v>2</v>
      </c>
      <c r="M11" s="13">
        <v>70089</v>
      </c>
      <c r="N11" s="13">
        <f t="shared" si="0"/>
        <v>140178</v>
      </c>
    </row>
    <row r="12" ht="25.5" customHeight="1" spans="1:14">
      <c r="A12" s="5">
        <v>8</v>
      </c>
      <c r="B12" s="6" t="s">
        <v>60</v>
      </c>
      <c r="C12" s="6" t="s">
        <v>73</v>
      </c>
      <c r="D12" s="6">
        <v>700</v>
      </c>
      <c r="E12" s="6">
        <v>1600</v>
      </c>
      <c r="F12" s="6" t="s">
        <v>57</v>
      </c>
      <c r="G12" s="6">
        <v>2</v>
      </c>
      <c r="H12" s="6">
        <v>2845</v>
      </c>
      <c r="I12" s="6">
        <v>5690</v>
      </c>
      <c r="J12" s="6" t="s">
        <v>74</v>
      </c>
      <c r="K12" s="6" t="s">
        <v>75</v>
      </c>
      <c r="L12" s="6">
        <f>1+1</f>
        <v>2</v>
      </c>
      <c r="M12" s="13">
        <v>2845</v>
      </c>
      <c r="N12" s="13">
        <f t="shared" si="0"/>
        <v>5690</v>
      </c>
    </row>
    <row r="13" ht="24" spans="1:14">
      <c r="A13" s="5">
        <v>9</v>
      </c>
      <c r="B13" s="6"/>
      <c r="C13" s="6" t="s">
        <v>76</v>
      </c>
      <c r="D13" s="6">
        <v>800</v>
      </c>
      <c r="E13" s="6">
        <v>2000</v>
      </c>
      <c r="F13" s="6" t="s">
        <v>57</v>
      </c>
      <c r="G13" s="6">
        <v>9</v>
      </c>
      <c r="H13" s="6">
        <v>3438</v>
      </c>
      <c r="I13" s="6">
        <v>30942</v>
      </c>
      <c r="J13" s="6" t="s">
        <v>74</v>
      </c>
      <c r="K13" s="6" t="s">
        <v>75</v>
      </c>
      <c r="L13" s="6">
        <f>1+1+2+2</f>
        <v>6</v>
      </c>
      <c r="M13" s="13">
        <v>3438</v>
      </c>
      <c r="N13" s="13">
        <f t="shared" si="0"/>
        <v>20628</v>
      </c>
    </row>
    <row r="14" ht="24" spans="1:14">
      <c r="A14" s="5">
        <v>10</v>
      </c>
      <c r="B14" s="6"/>
      <c r="C14" s="6" t="s">
        <v>77</v>
      </c>
      <c r="D14" s="6">
        <v>1000</v>
      </c>
      <c r="E14" s="6">
        <v>2000</v>
      </c>
      <c r="F14" s="6" t="s">
        <v>57</v>
      </c>
      <c r="G14" s="6">
        <v>11</v>
      </c>
      <c r="H14" s="6">
        <v>3763</v>
      </c>
      <c r="I14" s="6">
        <v>41393</v>
      </c>
      <c r="J14" s="6" t="s">
        <v>74</v>
      </c>
      <c r="K14" s="6" t="s">
        <v>75</v>
      </c>
      <c r="L14" s="6">
        <f>2+1+2+1+3+1</f>
        <v>10</v>
      </c>
      <c r="M14" s="13">
        <v>3763</v>
      </c>
      <c r="N14" s="13">
        <f t="shared" si="0"/>
        <v>37630</v>
      </c>
    </row>
    <row r="15" ht="24" spans="1:14">
      <c r="A15" s="5">
        <v>11</v>
      </c>
      <c r="B15" s="6"/>
      <c r="C15" s="6" t="s">
        <v>78</v>
      </c>
      <c r="D15" s="6">
        <v>1200</v>
      </c>
      <c r="E15" s="6">
        <v>2000</v>
      </c>
      <c r="F15" s="6" t="s">
        <v>57</v>
      </c>
      <c r="G15" s="6">
        <v>5</v>
      </c>
      <c r="H15" s="6">
        <v>4086</v>
      </c>
      <c r="I15" s="6">
        <v>20430</v>
      </c>
      <c r="J15" s="6" t="s">
        <v>74</v>
      </c>
      <c r="K15" s="6" t="s">
        <v>75</v>
      </c>
      <c r="L15" s="6">
        <f>1+1+2+1</f>
        <v>5</v>
      </c>
      <c r="M15" s="13">
        <v>4086</v>
      </c>
      <c r="N15" s="13">
        <f t="shared" si="0"/>
        <v>20430</v>
      </c>
    </row>
    <row r="16" ht="24" spans="1:14">
      <c r="A16" s="5">
        <v>12</v>
      </c>
      <c r="B16" s="6"/>
      <c r="C16" s="6" t="s">
        <v>79</v>
      </c>
      <c r="D16" s="6">
        <v>1200</v>
      </c>
      <c r="E16" s="6">
        <v>2000</v>
      </c>
      <c r="F16" s="6" t="s">
        <v>57</v>
      </c>
      <c r="G16" s="6">
        <v>5</v>
      </c>
      <c r="H16" s="6">
        <v>4430</v>
      </c>
      <c r="I16" s="6">
        <v>22150</v>
      </c>
      <c r="J16" s="6" t="s">
        <v>74</v>
      </c>
      <c r="K16" s="6" t="s">
        <v>67</v>
      </c>
      <c r="L16" s="6">
        <f>2+1+1+1</f>
        <v>5</v>
      </c>
      <c r="M16" s="13">
        <v>4430</v>
      </c>
      <c r="N16" s="13">
        <f t="shared" si="0"/>
        <v>22150</v>
      </c>
    </row>
    <row r="17" ht="24" spans="1:14">
      <c r="A17" s="5">
        <v>13</v>
      </c>
      <c r="B17" s="6" t="s">
        <v>80</v>
      </c>
      <c r="C17" s="6" t="s">
        <v>81</v>
      </c>
      <c r="D17" s="6">
        <v>6000</v>
      </c>
      <c r="E17" s="6">
        <v>2700</v>
      </c>
      <c r="F17" s="6" t="s">
        <v>57</v>
      </c>
      <c r="G17" s="6">
        <v>6</v>
      </c>
      <c r="H17" s="6">
        <v>44194</v>
      </c>
      <c r="I17" s="6">
        <v>265164</v>
      </c>
      <c r="J17" s="6" t="s">
        <v>82</v>
      </c>
      <c r="K17" s="6" t="s">
        <v>83</v>
      </c>
      <c r="L17" s="6">
        <f>2</f>
        <v>2</v>
      </c>
      <c r="M17" s="13">
        <v>44194</v>
      </c>
      <c r="N17" s="13">
        <f t="shared" si="0"/>
        <v>88388</v>
      </c>
    </row>
    <row r="18" ht="21" customHeight="1" spans="1:14">
      <c r="A18" s="5"/>
      <c r="B18" s="6" t="s">
        <v>80</v>
      </c>
      <c r="C18" s="6" t="s">
        <v>84</v>
      </c>
      <c r="D18" s="6">
        <v>1000</v>
      </c>
      <c r="E18" s="6">
        <v>900</v>
      </c>
      <c r="F18" s="6" t="s">
        <v>57</v>
      </c>
      <c r="G18" s="6"/>
      <c r="H18" s="6"/>
      <c r="I18" s="6"/>
      <c r="J18" s="6"/>
      <c r="K18" s="6"/>
      <c r="L18" s="14">
        <v>4</v>
      </c>
      <c r="M18" s="15">
        <v>1321.2119582926</v>
      </c>
      <c r="N18" s="13">
        <f t="shared" si="0"/>
        <v>5284.8478331704</v>
      </c>
    </row>
    <row r="19" ht="21" customHeight="1" spans="1:14">
      <c r="A19" s="5"/>
      <c r="B19" s="6" t="s">
        <v>80</v>
      </c>
      <c r="C19" s="6" t="s">
        <v>85</v>
      </c>
      <c r="D19" s="6">
        <v>1200</v>
      </c>
      <c r="E19" s="6">
        <v>600</v>
      </c>
      <c r="F19" s="6" t="s">
        <v>57</v>
      </c>
      <c r="G19" s="6"/>
      <c r="H19" s="6"/>
      <c r="I19" s="6"/>
      <c r="J19" s="6"/>
      <c r="K19" s="6"/>
      <c r="L19" s="14">
        <f>4+4+2</f>
        <v>10</v>
      </c>
      <c r="M19" s="15">
        <v>1127.53020527859</v>
      </c>
      <c r="N19" s="13">
        <f t="shared" si="0"/>
        <v>11275.3020527859</v>
      </c>
    </row>
    <row r="20" ht="21" customHeight="1" spans="1:14">
      <c r="A20" s="5"/>
      <c r="B20" s="6" t="s">
        <v>80</v>
      </c>
      <c r="C20" s="6" t="s">
        <v>86</v>
      </c>
      <c r="D20" s="6">
        <v>1200</v>
      </c>
      <c r="E20" s="6">
        <v>900</v>
      </c>
      <c r="F20" s="6" t="s">
        <v>57</v>
      </c>
      <c r="G20" s="6"/>
      <c r="H20" s="6"/>
      <c r="I20" s="6"/>
      <c r="J20" s="6"/>
      <c r="K20" s="6"/>
      <c r="L20" s="14">
        <v>2</v>
      </c>
      <c r="M20" s="15">
        <v>1540.09393939394</v>
      </c>
      <c r="N20" s="13">
        <f t="shared" si="0"/>
        <v>3080.18787878788</v>
      </c>
    </row>
    <row r="21" ht="24" spans="1:14">
      <c r="A21" s="5">
        <v>14</v>
      </c>
      <c r="B21" s="6" t="s">
        <v>87</v>
      </c>
      <c r="C21" s="6" t="s">
        <v>88</v>
      </c>
      <c r="D21" s="6">
        <v>440</v>
      </c>
      <c r="E21" s="6">
        <v>850</v>
      </c>
      <c r="F21" s="6" t="s">
        <v>57</v>
      </c>
      <c r="G21" s="6">
        <v>1</v>
      </c>
      <c r="H21" s="6">
        <v>3429</v>
      </c>
      <c r="I21" s="6">
        <v>3429</v>
      </c>
      <c r="J21" s="6" t="s">
        <v>89</v>
      </c>
      <c r="K21" s="6" t="s">
        <v>90</v>
      </c>
      <c r="L21" s="6">
        <v>1</v>
      </c>
      <c r="M21" s="13">
        <v>3429</v>
      </c>
      <c r="N21" s="13">
        <f t="shared" si="0"/>
        <v>3429</v>
      </c>
    </row>
    <row r="22" ht="24" spans="1:14">
      <c r="A22" s="5">
        <v>15</v>
      </c>
      <c r="B22" s="6" t="s">
        <v>91</v>
      </c>
      <c r="C22" s="6" t="s">
        <v>92</v>
      </c>
      <c r="D22" s="6">
        <v>620</v>
      </c>
      <c r="E22" s="6">
        <v>1400</v>
      </c>
      <c r="F22" s="6" t="s">
        <v>57</v>
      </c>
      <c r="G22" s="6">
        <v>8</v>
      </c>
      <c r="H22" s="6">
        <v>6157</v>
      </c>
      <c r="I22" s="6">
        <v>49256</v>
      </c>
      <c r="J22" s="6" t="s">
        <v>89</v>
      </c>
      <c r="K22" s="6" t="s">
        <v>90</v>
      </c>
      <c r="L22" s="6">
        <f>1+3+3+1</f>
        <v>8</v>
      </c>
      <c r="M22" s="13">
        <v>6157</v>
      </c>
      <c r="N22" s="13">
        <f t="shared" si="0"/>
        <v>49256</v>
      </c>
    </row>
    <row r="23" ht="24" spans="1:14">
      <c r="A23" s="5">
        <v>16</v>
      </c>
      <c r="B23" s="7"/>
      <c r="C23" s="6" t="s">
        <v>93</v>
      </c>
      <c r="D23" s="6">
        <v>850</v>
      </c>
      <c r="E23" s="6">
        <v>2100</v>
      </c>
      <c r="F23" s="6" t="s">
        <v>57</v>
      </c>
      <c r="G23" s="6">
        <v>2</v>
      </c>
      <c r="H23" s="6">
        <v>7973</v>
      </c>
      <c r="I23" s="6">
        <v>15946</v>
      </c>
      <c r="J23" s="6" t="s">
        <v>89</v>
      </c>
      <c r="K23" s="6" t="s">
        <v>90</v>
      </c>
      <c r="L23" s="6">
        <f>1+1</f>
        <v>2</v>
      </c>
      <c r="M23" s="13">
        <v>7973</v>
      </c>
      <c r="N23" s="13">
        <f t="shared" si="0"/>
        <v>15946</v>
      </c>
    </row>
    <row r="24" ht="14.25" customHeight="1" spans="1:14">
      <c r="A24" s="5">
        <v>17</v>
      </c>
      <c r="B24" s="6" t="s">
        <v>94</v>
      </c>
      <c r="C24" s="6"/>
      <c r="D24" s="8"/>
      <c r="E24" s="8"/>
      <c r="F24" s="6" t="s">
        <v>57</v>
      </c>
      <c r="G24" s="6">
        <v>90</v>
      </c>
      <c r="H24" s="6">
        <v>400</v>
      </c>
      <c r="I24" s="6">
        <v>36000</v>
      </c>
      <c r="J24" s="8"/>
      <c r="K24" s="8"/>
      <c r="L24" s="8"/>
      <c r="M24" s="13">
        <v>400</v>
      </c>
      <c r="N24" s="13">
        <f t="shared" si="0"/>
        <v>0</v>
      </c>
    </row>
    <row r="25" ht="14.25" customHeight="1" spans="1:14">
      <c r="A25" s="5">
        <v>18</v>
      </c>
      <c r="B25" s="6" t="s">
        <v>95</v>
      </c>
      <c r="C25" s="8"/>
      <c r="D25" s="6" t="s">
        <v>96</v>
      </c>
      <c r="E25" s="6"/>
      <c r="F25" s="6" t="s">
        <v>97</v>
      </c>
      <c r="G25" s="6">
        <v>21</v>
      </c>
      <c r="H25" s="6">
        <v>300</v>
      </c>
      <c r="I25" s="6">
        <v>6300</v>
      </c>
      <c r="J25" s="8"/>
      <c r="K25" s="8"/>
      <c r="L25" s="8">
        <v>21</v>
      </c>
      <c r="M25" s="13">
        <v>300</v>
      </c>
      <c r="N25" s="13">
        <f t="shared" si="0"/>
        <v>6300</v>
      </c>
    </row>
    <row r="26" ht="14.25" customHeight="1" spans="1:14">
      <c r="A26" s="5">
        <v>19</v>
      </c>
      <c r="B26" s="6" t="s">
        <v>98</v>
      </c>
      <c r="C26" s="8"/>
      <c r="D26" s="8"/>
      <c r="E26" s="8"/>
      <c r="F26" s="6" t="s">
        <v>97</v>
      </c>
      <c r="G26" s="6">
        <v>10</v>
      </c>
      <c r="H26" s="6">
        <v>100</v>
      </c>
      <c r="I26" s="6">
        <v>1000</v>
      </c>
      <c r="J26" s="8"/>
      <c r="K26" s="8"/>
      <c r="L26" s="8">
        <f>100</f>
        <v>100</v>
      </c>
      <c r="M26" s="13">
        <v>100</v>
      </c>
      <c r="N26" s="13">
        <f t="shared" si="0"/>
        <v>10000</v>
      </c>
    </row>
    <row r="27" spans="1:14">
      <c r="A27" s="5"/>
      <c r="B27" s="6" t="s">
        <v>99</v>
      </c>
      <c r="C27" s="8"/>
      <c r="D27" s="8"/>
      <c r="E27" s="8"/>
      <c r="F27" s="6"/>
      <c r="G27" s="6"/>
      <c r="H27" s="6"/>
      <c r="I27" s="6"/>
      <c r="J27" s="8"/>
      <c r="K27" s="8"/>
      <c r="L27" s="8"/>
      <c r="M27" s="13"/>
      <c r="N27" s="13">
        <f t="shared" si="0"/>
        <v>0</v>
      </c>
    </row>
    <row r="28" ht="14.25" customHeight="1" spans="1:14">
      <c r="A28" s="5">
        <v>20</v>
      </c>
      <c r="B28" s="6" t="s">
        <v>32</v>
      </c>
      <c r="C28" s="6"/>
      <c r="D28" s="8"/>
      <c r="E28" s="8"/>
      <c r="F28" s="8"/>
      <c r="G28" s="8"/>
      <c r="H28" s="8"/>
      <c r="I28" s="6">
        <v>870000</v>
      </c>
      <c r="J28" s="8"/>
      <c r="K28" s="8"/>
      <c r="L28" s="8"/>
      <c r="M28" s="13"/>
      <c r="N28" s="13">
        <f>SUM(N5:N27)</f>
        <v>587199.337764744</v>
      </c>
    </row>
    <row r="29" ht="14.25" customHeight="1" spans="1:14">
      <c r="A29" s="5">
        <v>21</v>
      </c>
      <c r="B29" s="6" t="s">
        <v>100</v>
      </c>
      <c r="C29" s="6"/>
      <c r="D29" s="6" t="s">
        <v>101</v>
      </c>
      <c r="E29" s="6"/>
      <c r="F29" s="6"/>
      <c r="G29" s="9">
        <v>0.13</v>
      </c>
      <c r="H29" s="8"/>
      <c r="I29" s="6">
        <v>100088.5</v>
      </c>
      <c r="J29" s="8"/>
      <c r="K29" s="8"/>
      <c r="L29" s="8"/>
      <c r="M29" s="13"/>
      <c r="N29" s="13"/>
    </row>
    <row r="30" ht="14.25" customHeight="1" spans="1:14">
      <c r="A30" s="5">
        <v>22</v>
      </c>
      <c r="B30" s="6" t="s">
        <v>102</v>
      </c>
      <c r="C30" s="6"/>
      <c r="D30" s="8"/>
      <c r="E30" s="8"/>
      <c r="F30" s="8"/>
      <c r="G30" s="8"/>
      <c r="H30" s="8"/>
      <c r="I30" s="6">
        <v>769911.5</v>
      </c>
      <c r="J30" s="8"/>
      <c r="K30" s="8"/>
      <c r="L30" s="8"/>
      <c r="M30" s="13"/>
      <c r="N30" s="13"/>
    </row>
    <row r="31" ht="24" customHeight="1" spans="1:14">
      <c r="A31" s="10" t="s">
        <v>103</v>
      </c>
      <c r="B31" s="10"/>
      <c r="C31" s="10"/>
      <c r="D31" s="10"/>
      <c r="E31" s="10"/>
      <c r="F31" s="10"/>
      <c r="G31" s="10"/>
      <c r="H31" s="10"/>
      <c r="I31" s="10"/>
      <c r="J31" s="10"/>
      <c r="K31" s="10"/>
      <c r="L31" s="10"/>
      <c r="M31" s="13"/>
      <c r="N31" s="13"/>
    </row>
    <row r="32" ht="24.75" customHeight="1" spans="1:14">
      <c r="A32" s="10" t="s">
        <v>104</v>
      </c>
      <c r="B32" s="10"/>
      <c r="C32" s="10"/>
      <c r="D32" s="10"/>
      <c r="E32" s="10"/>
      <c r="F32" s="10"/>
      <c r="G32" s="10"/>
      <c r="H32" s="10"/>
      <c r="I32" s="10"/>
      <c r="J32" s="10"/>
      <c r="K32" s="10"/>
      <c r="L32" s="10"/>
      <c r="M32" s="13"/>
      <c r="N32" s="13"/>
    </row>
  </sheetData>
  <mergeCells count="38">
    <mergeCell ref="A1:K1"/>
    <mergeCell ref="A2:K2"/>
    <mergeCell ref="L2:N2"/>
    <mergeCell ref="D3:E3"/>
    <mergeCell ref="B24:C24"/>
    <mergeCell ref="D24:E24"/>
    <mergeCell ref="D25:E25"/>
    <mergeCell ref="B28:C28"/>
    <mergeCell ref="D28:H28"/>
    <mergeCell ref="B29:C29"/>
    <mergeCell ref="D29:F29"/>
    <mergeCell ref="B30:C30"/>
    <mergeCell ref="D30:H30"/>
    <mergeCell ref="A31:K31"/>
    <mergeCell ref="A32:K32"/>
    <mergeCell ref="A3:A4"/>
    <mergeCell ref="A26:A27"/>
    <mergeCell ref="B3:B4"/>
    <mergeCell ref="B12:B16"/>
    <mergeCell ref="C3:C4"/>
    <mergeCell ref="C26:C27"/>
    <mergeCell ref="D26:D27"/>
    <mergeCell ref="E26:E27"/>
    <mergeCell ref="F3:F4"/>
    <mergeCell ref="F26:F27"/>
    <mergeCell ref="G3:G4"/>
    <mergeCell ref="G26:G27"/>
    <mergeCell ref="H3:H4"/>
    <mergeCell ref="H26:H27"/>
    <mergeCell ref="I3:I4"/>
    <mergeCell ref="I26:I27"/>
    <mergeCell ref="J3:J4"/>
    <mergeCell ref="J26:J27"/>
    <mergeCell ref="K3:K4"/>
    <mergeCell ref="K26:K27"/>
    <mergeCell ref="L3:L4"/>
    <mergeCell ref="M3:M4"/>
    <mergeCell ref="N3:N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2</vt:i4>
      </vt:variant>
    </vt:vector>
  </HeadingPairs>
  <TitlesOfParts>
    <vt:vector size="2" baseType="lpstr">
      <vt:lpstr>人防门</vt:lpstr>
      <vt:lpstr>人防门明细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张磊</cp:lastModifiedBy>
  <dcterms:created xsi:type="dcterms:W3CDTF">2020-11-19T09:45:00Z</dcterms:created>
  <cp:lastPrinted>2022-11-09T06:55:00Z</cp:lastPrinted>
  <dcterms:modified xsi:type="dcterms:W3CDTF">2023-01-06T02:05:09Z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67F1E6579EC24DB69860F6344A4850ED</vt:lpwstr>
  </property>
</Properties>
</file>