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140" tabRatio="630" activeTab="1"/>
  </bookViews>
  <sheets>
    <sheet name="清单报价说明" sheetId="7" r:id="rId1"/>
    <sheet name="汇总表" sheetId="9" r:id="rId2"/>
    <sheet name="幕墙" sheetId="16" r:id="rId3"/>
    <sheet name="门头钢结构工程量计算" sheetId="13" state="hidden" r:id="rId4"/>
  </sheets>
  <definedNames>
    <definedName name="_xlnm._FilterDatabase" localSheetId="3" hidden="1">门头钢结构工程量计算!$A$2:$G$22</definedName>
    <definedName name="_xlnm.Print_Area" localSheetId="0">清单报价说明!$A$1:$B$21</definedName>
  </definedNames>
  <calcPr calcId="144525"/>
</workbook>
</file>

<file path=xl/sharedStrings.xml><?xml version="1.0" encoding="utf-8"?>
<sst xmlns="http://schemas.openxmlformats.org/spreadsheetml/2006/main" count="350" uniqueCount="162">
  <si>
    <t>工程量清单报价说明(洛阳市洛龙区伊河湾项目售楼部外幕墙工程)</t>
  </si>
  <si>
    <t>一、工程概况:</t>
  </si>
  <si>
    <t>工程概况:洛阳市洛龙区伊河湾项目售楼部外幕墙工程。</t>
  </si>
  <si>
    <t>其他事项：
（1）施工现场的实际情况：投标单位自行勘察。
（2）交通运输情况：投标单位自行勘察。
（3）自然地理条件及环境保护要求：见招标文件中合同条款。
（4）施工工期：见招标文件/合同文件。
（5）水电接口：甲方现场提供水电接驳点，自行接驳、水电费在综合单价内已包括。</t>
  </si>
  <si>
    <t>二、投标报价说明:</t>
  </si>
  <si>
    <t>投标人应对本工程招标范围、内容、技术说明、采用规范要求、合同条件、质量标准、工期进度要求、施工现场情况、工程所在地的周围环境、交通等与工程施工有关的所有情况进行详细了解和研究,自行组织现场踏勘了解施工现场实际情况并调查市场价格及工程所在地相关建筑市场管理政策、法律和规定，根据自行编制的施工组织设计或施工方案，结合本企业的自身技术资质情况、经济物质资源情况、经营能力、组织管理能力，或参考项目所在地有关计价规则、技术装备水平、管理水平，工程实际情况、风险程度等自主报价，投标报价被认为能够全面履行应尽的义务和应承担的责任。</t>
  </si>
  <si>
    <t>工地周围环境、交通道路、现场地质资料、周围地下管网、现场条件、招标文件、承包范围、施工组织设计、施工技术措施、施工场地硬化、安全维护、文明工地施工措施，或参考郑州市有关地方性技术、安全、文明施工要求规定（如商品混凝土、预拌砂浆、扬尘治理、防霾治霾等），投标人作为一个有经验的承包商可以预见的与工程施工有关的一切因素，均应在投标报价中统一考虑，不再另外计取任何其他费用。</t>
  </si>
  <si>
    <t>投标人的投标报价必须在合理范围内，不允许不平衡报价，不允许对相同的清单项报不同的价格。如投标人的某些综合单价与市场价格相差较大，招标人有权要求投标人对其作出澄清说明，并且招标人有权在中标后对其单价进行平衡调整；如出现相同清单项报不同单价，招标人有权按照最低价格执行。</t>
  </si>
  <si>
    <t>工程量清单投标报价表中列明的所有需要填报的单价和总价，投标人均应填报。投标报价清单上，无论工程量是否列明，有无填写单价或合价项目，没有列出的费用，固定总价包干部分视为已分配到有关项目的单价或合价中（不得以图纸设计深度不足、图纸设计与规范矛盾等理由在合同承包范围内提出因工程量的增减而调整合同总价），如工程中确实发生,招标人视为该项费用已全部包含在工程量清单的其它项目单价或总价中。综合单价包干部分工程量据实结算。投标人应仔细检查投标总报价各部分的金额合计应等于总金额。</t>
  </si>
  <si>
    <t>清单项目特征描述中对其基层、面层的做法及节点要求仅为概括描述，详细内容均以施工图纸、规范技术要求、现场技术、施工工艺为准，投标人作为一个有经验的承包商已充分考虑完成本工程所需的全部施工及措施费用，若清单特征中无列项的，视为已包含在其他费中。</t>
  </si>
  <si>
    <t>投标人应认真阅读招标文件的全部内容，如有错误和疑义，请以书面形式提出，如没有提出，则表明对招标文件的全部内容已理解并且接受，对此产生的全部责任由投标人承担。投标人必须按招标文件要求进行报价，不得对招标文件内容进行实质性改变，如出现投标文件同招标文件不一致的地方以招标文件为准，表格中的数字均有公式链接关系，请投标人自行检查，保证其正确性，否则因数据链接导致的错误责任由投标人承担。</t>
  </si>
  <si>
    <t>本招标清单所列清单项各投标人不得调整，招标人提供参考清单工程量，投标人根据招标人提供的招标范围、承包内容、施工图纸等资料対参考工程量进行复核，投标人对投标工程量的准确性负责，投标工程量偏差的风险在包干总价范围内不予调整；招标人提供的表格格式、序号、清单项目等投标人如确认有明显错误或漏项时需在投标答疑时以书面形式提出，经招标人确认书面回复后统一调整。</t>
  </si>
  <si>
    <t>投标人填报的综合单价包含人工费、材料费、机械费、管理费、利润、规费、措施费、风险、增值税等不含增值税的一切费用，并考虑合同文件中明示或暗示的所有责任、义务因素涉及的费用，详见合同文件模板；若承包范围发生变化，合同内有相同或相似综合单价的项目仍需执行原合同约定的综合单价。</t>
  </si>
  <si>
    <t>招标文件中的合同条款将作为中标后的施工合同，请仔细阅读并在报价中充分考虑，一切以合同条款为准。</t>
  </si>
  <si>
    <t>三、工程量清单编制依据及计算规则</t>
  </si>
  <si>
    <t>本清单工程量依据招标文件、招标图纸计算，采用含增值税综合单价格式报价，增值税率在投标报价报价表中单独列出，计入投标总报价。增值税税率若发生调整时按不含增值税单价不变的原则进行调整单价和总价；</t>
  </si>
  <si>
    <t>清单中涉及以面积计量的项目，按建筑套内(内墙皮)计算面积为准。</t>
  </si>
  <si>
    <t>工程量计算规则除另有说明外,执行《建设工程工程量清单计算规范》GB 50854-2013。</t>
  </si>
  <si>
    <t>四、其他计价说明</t>
  </si>
  <si>
    <t>幕墙部分工程量按1月6日接收图纸计入（一层幕墙东立面与平面图不符，暂按立面图计入），新增清单按1月17日接收图纸计入。</t>
  </si>
  <si>
    <t>以下内容为空白。</t>
  </si>
  <si>
    <t>价格汇总表（洛阳市洛龙区伊河湾项目售楼部外幕墙工程）</t>
  </si>
  <si>
    <t>序 号</t>
  </si>
  <si>
    <t>项目名称</t>
  </si>
  <si>
    <t>单位</t>
  </si>
  <si>
    <t>单元数量</t>
  </si>
  <si>
    <t>金额 (元)</t>
  </si>
  <si>
    <t>合计(元)</t>
  </si>
  <si>
    <t>备注</t>
  </si>
  <si>
    <t>一</t>
  </si>
  <si>
    <t>洛阳市洛龙区伊河湾项目售楼部外幕墙工程</t>
  </si>
  <si>
    <t>项</t>
  </si>
  <si>
    <t>价格清单（洛阳市洛龙区伊河湾项目售楼部外幕墙工程）</t>
  </si>
  <si>
    <t>工程名称：洛阳市洛龙区伊河湾项目售楼部外幕墙工程</t>
  </si>
  <si>
    <t>序号</t>
  </si>
  <si>
    <t>工程项目名称</t>
  </si>
  <si>
    <t>工程内容</t>
  </si>
  <si>
    <t>工程量
g</t>
  </si>
  <si>
    <t>其中：各子项构成（元）</t>
  </si>
  <si>
    <t>含税综合单价(元)
f=(a+b+c+d+e)</t>
  </si>
  <si>
    <t>合价(元)=g*f</t>
  </si>
  <si>
    <t>备 注
（品牌/厂家）</t>
  </si>
  <si>
    <t>人工费
a</t>
  </si>
  <si>
    <t>含损耗主材费小计</t>
  </si>
  <si>
    <t>主材费</t>
  </si>
  <si>
    <t>主材损耗率</t>
  </si>
  <si>
    <t>机械、辅材及其他c</t>
  </si>
  <si>
    <t>管理费及利润
d=(a+b+c)*费率</t>
  </si>
  <si>
    <t>税金
e=(a+b+c+d)*费率</t>
  </si>
  <si>
    <t>b=x*（1+y）</t>
  </si>
  <si>
    <t>x</t>
  </si>
  <si>
    <t xml:space="preserve"> y</t>
  </si>
  <si>
    <t>门窗工程</t>
  </si>
  <si>
    <t>金属门</t>
  </si>
  <si>
    <t>1.铝合金中空玻璃门
2.门代号及洞口尺寸：M1522、M1527
3.开启方式:平开
4.6LOW-E+12A+6中空钢化玻璃
5.含大小五金配件、锁具及门套等
6.含地弹簧
7.其它说明：满足规范和设计图纸要求</t>
  </si>
  <si>
    <t>m2</t>
  </si>
  <si>
    <t>海皇铝材 洛阳一波玻璃  成都硅宝结构胶 坚朗五金</t>
  </si>
  <si>
    <t>1.铝合金中空玻璃自动门
2.门代号及洞口尺寸：M4030
3.6LOW-E+12A+6中空钢化玻璃
4.含大小五金配件、锁具及门套等
5.含电动装置
6.其它说明：满足规范和设计图纸要求</t>
  </si>
  <si>
    <t>定制金属门</t>
  </si>
  <si>
    <t>1.定制金属门（4800*4400）
2.40*200方钢，电动喷塑，铝单板
3.部位：3、4立面图
4.其它说明：满足规范和设计图纸要求</t>
  </si>
  <si>
    <t>樘</t>
  </si>
  <si>
    <t>墙、柱面装饰与隔断、幕墙工程</t>
  </si>
  <si>
    <t>带骨架幕墙</t>
  </si>
  <si>
    <t>1.骨架材料种类:铝合金立柱（65*180*3）、铝合金横梁（65*65*2.5）等
2.面层材料品种、规格、颜色:6LOW-E+12A+6中空钢化玻璃
3.嵌缝、塞口材料种类：泡沫棒、密封胶
4.含措施项目
5.其它说明：满足规范和设计图纸要求</t>
  </si>
  <si>
    <t>2.5mm铝单板幕墙压顶造型</t>
  </si>
  <si>
    <t>1.2.5mm厚氟碳喷涂铝单板
2.部位：幕墙压顶造型
3.含措施项目
4.其它说明：满足规范和设计图纸要求</t>
  </si>
  <si>
    <t>方舟建材</t>
  </si>
  <si>
    <t>预埋铁件</t>
  </si>
  <si>
    <t>1.10mm、14mm钢板、12mm钢筋
2.部位：幕墙铝合金柱、雨棚钢柱、雨棚钢梁预埋
3.其它说明：满足规范和设计图纸要求</t>
  </si>
  <si>
    <t>t</t>
  </si>
  <si>
    <t>国标</t>
  </si>
  <si>
    <t>钢管柱</t>
  </si>
  <si>
    <t>1.400*200*10方钢柱
2.部位：大雨篷
3.防锈漆底漆及面漆各两遍
4.其它说明：满足规范和设计图纸要求</t>
  </si>
  <si>
    <t>天津友发</t>
  </si>
  <si>
    <t>1.200*200*10方钢柱
2.部位：大雨篷
3.防锈漆底漆及面漆各两遍
4.其它说明：满足规范和设计图纸要求</t>
  </si>
  <si>
    <t>钢梁</t>
  </si>
  <si>
    <t>1.200*200*4方钢梁
2.部位：大雨篷
3.防锈漆底漆及面漆各两遍
4.其它说明：满足规范和设计图纸要求</t>
  </si>
  <si>
    <t>钢檩条</t>
  </si>
  <si>
    <t>1.50*50*3镀锌方钢管
2.部位：大雨篷
3.其它说明：满足规范和设计图纸要求</t>
  </si>
  <si>
    <t>雨篷铝单板</t>
  </si>
  <si>
    <r>
      <rPr>
        <sz val="9"/>
        <rFont val="宋体"/>
        <charset val="134"/>
      </rPr>
      <t xml:space="preserve">1.2.5mm厚铝单板
2.部位：大雨篷
</t>
    </r>
    <r>
      <rPr>
        <sz val="9"/>
        <color rgb="FFFF0000"/>
        <rFont val="宋体"/>
        <charset val="134"/>
      </rPr>
      <t>3.按展开面积计算</t>
    </r>
    <r>
      <rPr>
        <sz val="9"/>
        <rFont val="宋体"/>
        <charset val="134"/>
      </rPr>
      <t xml:space="preserve">
4.其它说明：满足规范和设计图纸要求</t>
    </r>
  </si>
  <si>
    <t>增加红色说明，面积数据未变</t>
  </si>
  <si>
    <t>石材零星项目</t>
  </si>
  <si>
    <t>1.18mm米白色石材
2.部位：大雨棚和东西小雨棚四周造型
3.其它说明：满足规范和设计图纸要求</t>
  </si>
  <si>
    <t>石材墙面</t>
  </si>
  <si>
    <r>
      <rPr>
        <sz val="9"/>
        <rFont val="宋体"/>
        <charset val="134"/>
      </rPr>
      <t xml:space="preserve">1.80*3槽钢@1200、50*50*3角钢@800、40*60镀锌钢管
</t>
    </r>
    <r>
      <rPr>
        <sz val="9"/>
        <color rgb="FFFF0000"/>
        <rFont val="宋体"/>
        <charset val="134"/>
      </rPr>
      <t>2.干挂岩板（爱马仕灰1600*3200*12mm）</t>
    </r>
    <r>
      <rPr>
        <sz val="9"/>
        <rFont val="宋体"/>
        <charset val="134"/>
      </rPr>
      <t xml:space="preserve">
3.部位：景墙
4.含措施项目
5.其它说明：满足规范和设计图纸要求</t>
    </r>
  </si>
  <si>
    <t xml:space="preserve">国标 </t>
  </si>
  <si>
    <r>
      <rPr>
        <sz val="9"/>
        <color rgb="FFFF0000"/>
        <rFont val="宋体"/>
        <charset val="134"/>
      </rPr>
      <t>按答疑修改了主材。</t>
    </r>
    <r>
      <rPr>
        <sz val="9"/>
        <rFont val="宋体"/>
        <charset val="134"/>
      </rPr>
      <t>增加红色说明，面积数据未变</t>
    </r>
  </si>
  <si>
    <t>金属不锈钢墙饰面</t>
  </si>
  <si>
    <t>1.金属不锈钢造型
2.部位：景墙
3.含措施项目
4.其它说明：满足规范和设计图纸要求</t>
  </si>
  <si>
    <t>铝单板墙饰面</t>
  </si>
  <si>
    <t>1.铝单板
2.部位：景墙
3.其它说明：满足规范和设计图纸要求</t>
  </si>
  <si>
    <t>金属字</t>
  </si>
  <si>
    <t>1.金属背发光字，logo高510mm、伊河湾高260mm、浩德高120mm、英文高80mm
2.部位：门口景墙
3.其它说明：满足规范和设计图纸要求</t>
  </si>
  <si>
    <t>2mm铝单板幕墙造型</t>
  </si>
  <si>
    <t>1.2mm铝单板、40*60 镀锌方管
2.部位：下沉庭院（建筑物外挑造型）
3.含措施项目
4.其它说明：满足规范和设计图纸要求</t>
  </si>
  <si>
    <t>方舟建材 天津友发</t>
  </si>
  <si>
    <t>水幕墙（新增）</t>
  </si>
  <si>
    <t>1.φ4不锈钢隐形网@60，外包乳白色PVC
2.部位：水幕墙
3.6mm厚钢板、6mm钢筋预埋
4.其它说明：满足规范和设计图纸要求</t>
  </si>
  <si>
    <t>石材墙面（新增）</t>
  </si>
  <si>
    <r>
      <rPr>
        <sz val="9"/>
        <rFont val="宋体"/>
        <charset val="134"/>
      </rPr>
      <t xml:space="preserve">1.80*3槽钢@1200、50*50*3角钢@800、40*60镀锌钢管、2mm厚铝单板
</t>
    </r>
    <r>
      <rPr>
        <sz val="9"/>
        <color rgb="FFFF0000"/>
        <rFont val="宋体"/>
        <charset val="134"/>
      </rPr>
      <t>2.干挂岩板（爱马仕灰1600*3200*12mm）</t>
    </r>
    <r>
      <rPr>
        <sz val="9"/>
        <rFont val="宋体"/>
        <charset val="134"/>
      </rPr>
      <t xml:space="preserve">
3.部位：景墙07
4.含措施项目
5.其它说明：满足规范和设计图纸要求</t>
    </r>
  </si>
  <si>
    <t>铝单板雨篷（新增）</t>
  </si>
  <si>
    <r>
      <rPr>
        <sz val="9"/>
        <rFont val="宋体"/>
        <charset val="134"/>
      </rPr>
      <t xml:space="preserve">1.2.5mm厚铝单板雨篷
2.部位：东西小雨篷
</t>
    </r>
    <r>
      <rPr>
        <sz val="9"/>
        <color rgb="FFFF0000"/>
        <rFont val="宋体"/>
        <charset val="134"/>
      </rPr>
      <t>3.按展开面积计算</t>
    </r>
    <r>
      <rPr>
        <sz val="9"/>
        <rFont val="宋体"/>
        <charset val="134"/>
      </rPr>
      <t xml:space="preserve">
4.其它说明：满足规范和设计图纸要求</t>
    </r>
  </si>
  <si>
    <t>增加红色说明，面积数据未变。</t>
  </si>
  <si>
    <t>钢管柱（新增）</t>
  </si>
  <si>
    <t>1.200*200*10方钢柱
2.部位：东西小雨篷
3.防锈漆底漆及面漆各两遍
4.其它说明：满足规范和设计图纸要求</t>
  </si>
  <si>
    <t>钢梁（新增）</t>
  </si>
  <si>
    <t>1.200*200*4方钢梁
2.部位：东西小雨篷
3.防锈漆底漆及面漆各两遍
4.其它说明：满足规范和设计图纸要求</t>
  </si>
  <si>
    <t>钢檩条（新增）</t>
  </si>
  <si>
    <t>φ24成品采购铜管LED灯（新增）</t>
  </si>
  <si>
    <r>
      <rPr>
        <sz val="9"/>
        <rFont val="宋体"/>
        <charset val="134"/>
      </rPr>
      <t>1.名称：φ24成品铜管LED灯</t>
    </r>
    <r>
      <rPr>
        <sz val="9"/>
        <color rgb="FFFF0000"/>
        <rFont val="宋体"/>
        <charset val="134"/>
      </rPr>
      <t>（仿铜不锈钢管，壁厚1.2MM）</t>
    </r>
    <r>
      <rPr>
        <sz val="9"/>
        <rFont val="宋体"/>
        <charset val="134"/>
      </rPr>
      <t xml:space="preserve">
2.部位：景墙07立面图
3.其它说明：满足规范和设计图纸要求</t>
    </r>
  </si>
  <si>
    <t>m</t>
  </si>
  <si>
    <t>按答疑修改了材质要求</t>
  </si>
  <si>
    <t>挖基坑土方</t>
  </si>
  <si>
    <t>1.土壤类别：详见地质报告
2.挖土深度：1.2m
3.弃土运距：自行考虑
4.其它说明：满足规范和设计图纸要求</t>
  </si>
  <si>
    <t>m3</t>
  </si>
  <si>
    <t>新增项</t>
  </si>
  <si>
    <t>回填方</t>
  </si>
  <si>
    <t>1.素土回填
2.分层夯实
3.其它说明：满足规范和设计图纸要求</t>
  </si>
  <si>
    <t>余方弃置</t>
  </si>
  <si>
    <t>1.余土外运至甲方指定弃土场
2.运距自行考虑
3.其它说明：满足规范和设计图纸要求</t>
  </si>
  <si>
    <t>换填垫层</t>
  </si>
  <si>
    <t>1.三七灰土垫层
2.其它说明：满足规范和设计图纸要求</t>
  </si>
  <si>
    <t>垫层</t>
  </si>
  <si>
    <t>1.混凝土强度等级：C20
2.混凝土种类：商砼
3.混凝土拌合料要求：按设计规范
4.商砼运距：自行考虑
5.含混凝土模板及支架（撑）
6.其它说明：满足规范和设计图纸要求</t>
  </si>
  <si>
    <t>独立基础</t>
  </si>
  <si>
    <t>1.混凝土强度等级：C30
2.混凝土种类：商砼
3.混凝土拌合料要求：按设计规范
4.商砼运距：自行考虑
5.含混凝土模板及支架（撑）
6.其它说明：满足规范和设计图纸要求</t>
  </si>
  <si>
    <t>矩形柱</t>
  </si>
  <si>
    <t>1.混凝土强度等级：C30
2.混凝土种类：商砼
3.高度：≤3.6m
4.混凝土拌合料要求：按设计规范
5.商砼运距：自行考虑
6.含混凝土模板及支架（撑）
7.其它说明：满足规范和设计图纸要求</t>
  </si>
  <si>
    <t>现浇构件钢筋</t>
  </si>
  <si>
    <t>1.钢筋种类、规格:带肋钢筋HRB400以内 直径≤18mm
2.包含搭接、绑扎等相关施工工艺
3.其它说明：满足规范和设计图纸要求</t>
  </si>
  <si>
    <t>国标 建邦</t>
  </si>
  <si>
    <t>1.钢筋种类、规格:箍筋HRB400以内 直径≤10mm
2.包含搭接、绑扎等相关施工工艺
3.其它说明：满足规范和设计图纸要求</t>
  </si>
  <si>
    <t>合计</t>
  </si>
  <si>
    <t>元</t>
  </si>
  <si>
    <t>备注：</t>
  </si>
  <si>
    <t>1.含税固定综合单价应包括但不限于完成承包范围内所有工程的人工费、材料费、机械费（含进出场费用）、安装费、措施费、窝工费、水电费、垃圾清运费、材料检测检验费、规费（专项费用）、安全文明施工费、扬尘治理增加费、赶工措施、疫情增加费、管理费、利润、税金（增值税专用发票)、调试、验收、质保期服务、风险等所有一切与之相关的所需全部费用。</t>
  </si>
  <si>
    <r>
      <rPr>
        <sz val="20"/>
        <rFont val="Arial"/>
        <charset val="134"/>
      </rPr>
      <t>5#</t>
    </r>
    <r>
      <rPr>
        <sz val="20"/>
        <rFont val="宋体"/>
        <charset val="134"/>
      </rPr>
      <t>楼门计算工程量</t>
    </r>
  </si>
  <si>
    <r>
      <rPr>
        <sz val="20"/>
        <rFont val="Arial"/>
        <charset val="134"/>
      </rPr>
      <t>2#</t>
    </r>
    <r>
      <rPr>
        <sz val="20"/>
        <rFont val="宋体"/>
        <charset val="134"/>
      </rPr>
      <t>楼门计算工程量</t>
    </r>
  </si>
  <si>
    <r>
      <rPr>
        <sz val="20"/>
        <rFont val="Arial"/>
        <charset val="134"/>
      </rPr>
      <t>7#</t>
    </r>
    <r>
      <rPr>
        <sz val="20"/>
        <rFont val="宋体"/>
        <charset val="134"/>
      </rPr>
      <t>楼门计算工程量</t>
    </r>
  </si>
  <si>
    <r>
      <rPr>
        <sz val="20"/>
        <rFont val="Arial"/>
        <charset val="134"/>
      </rPr>
      <t>8#</t>
    </r>
    <r>
      <rPr>
        <sz val="20"/>
        <rFont val="宋体"/>
        <charset val="134"/>
      </rPr>
      <t>楼门计算工程量</t>
    </r>
  </si>
  <si>
    <t>工程量</t>
  </si>
  <si>
    <t>理论重量</t>
  </si>
  <si>
    <t>柱子及墙面</t>
  </si>
  <si>
    <r>
      <rPr>
        <sz val="10"/>
        <rFont val="Arial"/>
        <charset val="134"/>
      </rPr>
      <t>300x300x20mm</t>
    </r>
    <r>
      <rPr>
        <sz val="10"/>
        <rFont val="宋体"/>
        <charset val="134"/>
      </rPr>
      <t>热浸镀锌后置埋件</t>
    </r>
    <r>
      <rPr>
        <sz val="10"/>
        <rFont val="Arial"/>
        <charset val="134"/>
      </rPr>
      <t xml:space="preserve">  M20</t>
    </r>
    <r>
      <rPr>
        <sz val="10"/>
        <rFont val="宋体"/>
        <charset val="134"/>
      </rPr>
      <t>不锈钢化学螺栓</t>
    </r>
  </si>
  <si>
    <t>块</t>
  </si>
  <si>
    <r>
      <rPr>
        <sz val="10"/>
        <rFont val="Arial"/>
        <charset val="134"/>
      </rPr>
      <t>200*5</t>
    </r>
    <r>
      <rPr>
        <sz val="10"/>
        <rFont val="宋体"/>
        <charset val="134"/>
      </rPr>
      <t>热浸镀锌钢方管</t>
    </r>
  </si>
  <si>
    <r>
      <rPr>
        <sz val="10"/>
        <rFont val="Arial"/>
        <charset val="134"/>
      </rPr>
      <t>8#</t>
    </r>
    <r>
      <rPr>
        <sz val="10"/>
        <rFont val="宋体"/>
        <charset val="134"/>
      </rPr>
      <t>热浸镀锌槽钢</t>
    </r>
  </si>
  <si>
    <r>
      <rPr>
        <sz val="10"/>
        <rFont val="Arial"/>
        <charset val="134"/>
      </rPr>
      <t>L50x4</t>
    </r>
    <r>
      <rPr>
        <sz val="10"/>
        <rFont val="宋体"/>
        <charset val="134"/>
      </rPr>
      <t>热浸镀锌角钢</t>
    </r>
  </si>
  <si>
    <r>
      <rPr>
        <sz val="10"/>
        <rFont val="Arial"/>
        <charset val="134"/>
      </rPr>
      <t>10#</t>
    </r>
    <r>
      <rPr>
        <sz val="10"/>
        <rFont val="宋体"/>
        <charset val="134"/>
      </rPr>
      <t>热浸镀锌槽钢</t>
    </r>
  </si>
  <si>
    <r>
      <rPr>
        <sz val="10"/>
        <rFont val="Arial"/>
        <charset val="134"/>
      </rPr>
      <t xml:space="preserve">300x200x8mm
</t>
    </r>
    <r>
      <rPr>
        <sz val="10"/>
        <rFont val="宋体"/>
        <charset val="134"/>
      </rPr>
      <t>热浸镀锌后置埋件</t>
    </r>
    <r>
      <rPr>
        <sz val="10"/>
        <rFont val="Arial"/>
        <charset val="134"/>
      </rPr>
      <t xml:space="preserve">M12
</t>
    </r>
    <r>
      <rPr>
        <sz val="10"/>
        <rFont val="宋体"/>
        <charset val="134"/>
      </rPr>
      <t>特殊倒锥型化学锚栓</t>
    </r>
  </si>
  <si>
    <r>
      <rPr>
        <sz val="10"/>
        <rFont val="Arial"/>
        <charset val="134"/>
      </rPr>
      <t>L50x4</t>
    </r>
    <r>
      <rPr>
        <sz val="10"/>
        <rFont val="宋体"/>
        <charset val="134"/>
      </rPr>
      <t>热浸镀锌角钢（墙岩口）</t>
    </r>
  </si>
  <si>
    <r>
      <rPr>
        <sz val="10"/>
        <rFont val="宋体"/>
        <charset val="134"/>
      </rPr>
      <t>（</t>
    </r>
    <r>
      <rPr>
        <sz val="10"/>
        <rFont val="Arial"/>
        <charset val="134"/>
      </rPr>
      <t>1-1</t>
    </r>
    <r>
      <rPr>
        <sz val="10"/>
        <rFont val="宋体"/>
        <charset val="134"/>
      </rPr>
      <t>）</t>
    </r>
  </si>
  <si>
    <r>
      <rPr>
        <sz val="10"/>
        <rFont val="Arial"/>
        <charset val="134"/>
      </rPr>
      <t>300x200x8mm</t>
    </r>
    <r>
      <rPr>
        <sz val="10"/>
        <rFont val="宋体"/>
        <charset val="134"/>
      </rPr>
      <t>热浸镀锌后置埋件</t>
    </r>
    <r>
      <rPr>
        <sz val="10"/>
        <rFont val="Arial"/>
        <charset val="134"/>
      </rPr>
      <t xml:space="preserve">
M12</t>
    </r>
    <r>
      <rPr>
        <sz val="10"/>
        <rFont val="宋体"/>
        <charset val="134"/>
      </rPr>
      <t>不锈钢对穿螺栓</t>
    </r>
  </si>
  <si>
    <t>（2-2）</t>
  </si>
  <si>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不锈钢对穿螺栓</t>
    </r>
  </si>
  <si>
    <t>顶钢架</t>
  </si>
  <si>
    <r>
      <rPr>
        <sz val="10"/>
        <rFont val="Arial"/>
        <charset val="134"/>
      </rPr>
      <t xml:space="preserve">80*60*5mm
</t>
    </r>
    <r>
      <rPr>
        <sz val="10"/>
        <rFont val="宋体"/>
        <charset val="134"/>
      </rPr>
      <t>镀锌钢管</t>
    </r>
  </si>
  <si>
    <r>
      <rPr>
        <sz val="10"/>
        <rFont val="Arial"/>
        <charset val="134"/>
      </rPr>
      <t xml:space="preserve">L50X4
</t>
    </r>
    <r>
      <rPr>
        <sz val="10"/>
        <rFont val="宋体"/>
        <charset val="134"/>
      </rPr>
      <t>镀锌角钢</t>
    </r>
  </si>
  <si>
    <r>
      <rPr>
        <sz val="10"/>
        <rFont val="Arial"/>
        <charset val="134"/>
      </rPr>
      <t xml:space="preserve">300x200x8mm
</t>
    </r>
    <r>
      <rPr>
        <sz val="10"/>
        <rFont val="宋体"/>
        <charset val="134"/>
      </rPr>
      <t>热浸镀锌后置埋件</t>
    </r>
    <r>
      <rPr>
        <sz val="10"/>
        <rFont val="Arial"/>
        <charset val="134"/>
      </rPr>
      <t xml:space="preserve">
M12
</t>
    </r>
    <r>
      <rPr>
        <sz val="10"/>
        <rFont val="宋体"/>
        <charset val="134"/>
      </rPr>
      <t>特殊倒锥型化学锚栓</t>
    </r>
  </si>
  <si>
    <r>
      <rPr>
        <sz val="10"/>
        <rFont val="Arial"/>
        <charset val="134"/>
      </rPr>
      <t>l20*3</t>
    </r>
    <r>
      <rPr>
        <sz val="10"/>
        <rFont val="宋体"/>
        <charset val="134"/>
      </rPr>
      <t>封边角钢</t>
    </r>
  </si>
  <si>
    <t>kg</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</si>
</sst>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_);[Red]\(0.00\)"/>
    <numFmt numFmtId="179" formatCode="0.00;[Red]0.00"/>
  </numFmts>
  <fonts count="42">
    <font>
      <sz val="10"/>
      <name val="Arial"/>
      <charset val="1"/>
    </font>
    <font>
      <sz val="20"/>
      <name val="Arial"/>
      <charset val="1"/>
    </font>
    <font>
      <sz val="10"/>
      <name val="宋体"/>
      <charset val="134"/>
    </font>
    <font>
      <sz val="20"/>
      <name val="Arial"/>
      <charset val="134"/>
    </font>
    <font>
      <sz val="9"/>
      <color theme="1"/>
      <name val="宋体"/>
      <charset val="134"/>
      <scheme val="minor"/>
    </font>
    <font>
      <b/>
      <sz val="20"/>
      <name val="宋体"/>
      <charset val="134"/>
    </font>
    <font>
      <sz val="9"/>
      <name val="宋体"/>
      <charset val="134"/>
    </font>
    <font>
      <sz val="8"/>
      <name val="宋体"/>
      <charset val="134"/>
    </font>
    <font>
      <sz val="9"/>
      <color rgb="FFFF0000"/>
      <name val="宋体"/>
      <charset val="134"/>
    </font>
    <font>
      <sz val="12"/>
      <name val="宋体"/>
      <charset val="134"/>
    </font>
    <font>
      <b/>
      <sz val="16"/>
      <name val="宋体"/>
      <charset val="134"/>
    </font>
    <font>
      <sz val="10"/>
      <color theme="1"/>
      <name val="微软雅黑"/>
      <charset val="134"/>
    </font>
    <font>
      <sz val="10"/>
      <name val="微软雅黑"/>
      <charset val="134"/>
    </font>
    <font>
      <sz val="10"/>
      <color rgb="FFFF0000"/>
      <name val="宋体"/>
      <charset val="134"/>
    </font>
    <font>
      <b/>
      <sz val="16"/>
      <name val="楷体_GB2312"/>
      <charset val="134"/>
    </font>
    <font>
      <b/>
      <sz val="11"/>
      <name val="宋体"/>
      <charset val="134"/>
    </font>
    <font>
      <sz val="10.5"/>
      <name val="楷体_GB2312"/>
      <charset val="134"/>
    </font>
    <font>
      <sz val="10"/>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2"/>
      <color rgb="FF000000"/>
      <name val="宋体"/>
      <charset val="134"/>
    </font>
    <font>
      <sz val="10"/>
      <name val="Arial"/>
      <charset val="134"/>
    </font>
    <font>
      <sz val="20"/>
      <name val="宋体"/>
      <charset val="134"/>
    </font>
  </fonts>
  <fills count="38">
    <fill>
      <patternFill patternType="none"/>
    </fill>
    <fill>
      <patternFill patternType="gray125"/>
    </fill>
    <fill>
      <patternFill patternType="solid">
        <fgColor indexed="9"/>
        <bgColor indexed="1"/>
      </patternFill>
    </fill>
    <fill>
      <patternFill patternType="solid">
        <fgColor rgb="FFFFFF00"/>
        <bgColor indexed="64"/>
      </patternFill>
    </fill>
    <fill>
      <patternFill patternType="solid">
        <fgColor rgb="FFFFFF00"/>
        <bgColor indexed="1"/>
      </patternFill>
    </fill>
    <fill>
      <patternFill patternType="solid">
        <fgColor rgb="FF92D050"/>
        <bgColor indexed="64"/>
      </patternFill>
    </fill>
    <fill>
      <patternFill patternType="solid">
        <fgColor rgb="FF92D050"/>
        <bgColor indexed="1"/>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theme="1"/>
      </left>
      <right/>
      <top style="thin">
        <color theme="1"/>
      </top>
      <bottom/>
      <diagonal/>
    </border>
    <border>
      <left style="thin">
        <color theme="1"/>
      </left>
      <right/>
      <top style="thin">
        <color theme="1"/>
      </top>
      <bottom style="medium">
        <color theme="1"/>
      </bottom>
      <diagonal/>
    </border>
    <border>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top style="thin">
        <color theme="1"/>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2">
    <xf numFmtId="0" fontId="0" fillId="0" borderId="0"/>
    <xf numFmtId="42" fontId="18" fillId="0" borderId="0" applyFont="0" applyFill="0" applyBorder="0" applyAlignment="0" applyProtection="0">
      <alignment vertical="center"/>
    </xf>
    <xf numFmtId="0" fontId="19" fillId="7" borderId="0" applyNumberFormat="0" applyBorder="0" applyAlignment="0" applyProtection="0">
      <alignment vertical="center"/>
    </xf>
    <xf numFmtId="0" fontId="20" fillId="8" borderId="1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9" fillId="0" borderId="0">
      <alignment vertical="center"/>
    </xf>
    <xf numFmtId="0" fontId="9" fillId="0" borderId="0">
      <alignment vertical="center"/>
    </xf>
    <xf numFmtId="0" fontId="19"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0" borderId="0" applyNumberFormat="0" applyFill="0" applyBorder="0" applyAlignment="0" applyProtection="0">
      <alignment vertical="center"/>
    </xf>
    <xf numFmtId="9" fontId="18" fillId="0" borderId="0" applyFont="0" applyFill="0" applyBorder="0" applyAlignment="0" applyProtection="0">
      <alignment vertical="center"/>
    </xf>
    <xf numFmtId="0" fontId="24" fillId="0" borderId="0" applyNumberFormat="0" applyFill="0" applyBorder="0" applyAlignment="0" applyProtection="0">
      <alignment vertical="center"/>
    </xf>
    <xf numFmtId="0" fontId="18" fillId="12" borderId="13" applyNumberFormat="0" applyFont="0" applyAlignment="0" applyProtection="0">
      <alignment vertical="center"/>
    </xf>
    <xf numFmtId="0" fontId="22" fillId="13"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8" fillId="0" borderId="0">
      <alignment vertical="center"/>
    </xf>
    <xf numFmtId="0" fontId="9" fillId="0" borderId="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18" fillId="0" borderId="0">
      <alignment vertical="center"/>
    </xf>
    <xf numFmtId="0" fontId="22" fillId="14" borderId="0" applyNumberFormat="0" applyBorder="0" applyAlignment="0" applyProtection="0">
      <alignment vertical="center"/>
    </xf>
    <xf numFmtId="0" fontId="25" fillId="0" borderId="15" applyNumberFormat="0" applyFill="0" applyAlignment="0" applyProtection="0">
      <alignment vertical="center"/>
    </xf>
    <xf numFmtId="0" fontId="22" fillId="15" borderId="0" applyNumberFormat="0" applyBorder="0" applyAlignment="0" applyProtection="0">
      <alignment vertical="center"/>
    </xf>
    <xf numFmtId="0" fontId="31" fillId="16" borderId="16" applyNumberFormat="0" applyAlignment="0" applyProtection="0">
      <alignment vertical="center"/>
    </xf>
    <xf numFmtId="0" fontId="9" fillId="0" borderId="0">
      <alignment vertical="center"/>
    </xf>
    <xf numFmtId="0" fontId="32" fillId="16" borderId="12" applyNumberFormat="0" applyAlignment="0" applyProtection="0">
      <alignment vertical="center"/>
    </xf>
    <xf numFmtId="0" fontId="33" fillId="17" borderId="17" applyNumberFormat="0" applyAlignment="0" applyProtection="0">
      <alignment vertical="center"/>
    </xf>
    <xf numFmtId="0" fontId="19" fillId="18" borderId="0" applyNumberFormat="0" applyBorder="0" applyAlignment="0" applyProtection="0">
      <alignment vertical="center"/>
    </xf>
    <xf numFmtId="0" fontId="22" fillId="19" borderId="0" applyNumberFormat="0" applyBorder="0" applyAlignment="0" applyProtection="0">
      <alignment vertical="center"/>
    </xf>
    <xf numFmtId="0" fontId="34" fillId="0" borderId="18" applyNumberFormat="0" applyFill="0" applyAlignment="0" applyProtection="0">
      <alignment vertical="center"/>
    </xf>
    <xf numFmtId="0" fontId="35" fillId="0" borderId="19" applyNumberFormat="0" applyFill="0" applyAlignment="0" applyProtection="0">
      <alignment vertical="center"/>
    </xf>
    <xf numFmtId="0" fontId="9" fillId="0" borderId="0">
      <alignment vertical="center"/>
    </xf>
    <xf numFmtId="0" fontId="36" fillId="20" borderId="0" applyNumberFormat="0" applyBorder="0" applyAlignment="0" applyProtection="0">
      <alignment vertical="center"/>
    </xf>
    <xf numFmtId="0" fontId="37"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19" fillId="27" borderId="0" applyNumberFormat="0" applyBorder="0" applyAlignment="0" applyProtection="0">
      <alignment vertical="center"/>
    </xf>
    <xf numFmtId="0" fontId="22" fillId="28" borderId="0" applyNumberFormat="0" applyBorder="0" applyAlignment="0" applyProtection="0">
      <alignment vertical="center"/>
    </xf>
    <xf numFmtId="0" fontId="9" fillId="0" borderId="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9" fillId="0" borderId="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9" fillId="0" borderId="0">
      <alignment vertical="center"/>
    </xf>
    <xf numFmtId="0" fontId="9" fillId="0" borderId="0">
      <alignment vertical="center"/>
    </xf>
    <xf numFmtId="0" fontId="22" fillId="35" borderId="0" applyNumberFormat="0" applyBorder="0" applyAlignment="0" applyProtection="0">
      <alignment vertical="center"/>
    </xf>
    <xf numFmtId="0" fontId="19" fillId="36" borderId="0" applyNumberFormat="0" applyBorder="0" applyAlignment="0" applyProtection="0">
      <alignment vertical="center"/>
    </xf>
    <xf numFmtId="0" fontId="22" fillId="37" borderId="0" applyNumberFormat="0" applyBorder="0" applyAlignment="0" applyProtection="0">
      <alignment vertical="center"/>
    </xf>
    <xf numFmtId="0" fontId="9" fillId="0" borderId="0">
      <alignment vertical="center"/>
    </xf>
    <xf numFmtId="0" fontId="9" fillId="0" borderId="0">
      <alignment vertical="center"/>
    </xf>
    <xf numFmtId="0" fontId="38" fillId="0" borderId="0">
      <alignment vertical="center"/>
    </xf>
    <xf numFmtId="176" fontId="39" fillId="0" borderId="1">
      <alignment horizontal="right" vertical="center" wrapText="1"/>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40" fillId="0" borderId="0"/>
    <xf numFmtId="0" fontId="18" fillId="0" borderId="0">
      <alignment vertical="center"/>
    </xf>
    <xf numFmtId="0" fontId="18"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38" fillId="0" borderId="0">
      <alignment vertical="center"/>
    </xf>
    <xf numFmtId="176" fontId="39" fillId="0" borderId="1">
      <alignment horizontal="right" vertical="center" wrapText="1"/>
    </xf>
    <xf numFmtId="0" fontId="18" fillId="0" borderId="0">
      <alignment vertical="center"/>
    </xf>
    <xf numFmtId="0" fontId="9" fillId="0" borderId="0"/>
    <xf numFmtId="0" fontId="39" fillId="0" borderId="0" applyProtection="0">
      <alignment vertical="center"/>
    </xf>
    <xf numFmtId="0" fontId="4" fillId="0" borderId="0"/>
  </cellStyleXfs>
  <cellXfs count="84">
    <xf numFmtId="0" fontId="0" fillId="0" borderId="0" xfId="0"/>
    <xf numFmtId="0" fontId="0" fillId="0" borderId="0" xfId="0" applyAlignment="1">
      <alignment horizontal="center" vertical="center"/>
    </xf>
    <xf numFmtId="0" fontId="0" fillId="0" borderId="0" xfId="0" applyAlignment="1">
      <alignment vertical="center"/>
    </xf>
    <xf numFmtId="0" fontId="0" fillId="0" borderId="0" xfId="0" applyAlignment="1">
      <alignment horizontal="center"/>
    </xf>
    <xf numFmtId="0" fontId="0" fillId="0" borderId="0" xfId="0" applyFill="1"/>
    <xf numFmtId="0" fontId="1" fillId="0" borderId="0" xfId="0" applyFont="1" applyAlignment="1">
      <alignment horizontal="center" vertical="center"/>
    </xf>
    <xf numFmtId="0" fontId="1" fillId="0" borderId="0" xfId="0" applyFont="1" applyFill="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1" xfId="0" applyFont="1" applyBorder="1" applyAlignment="1">
      <alignment vertical="center"/>
    </xf>
    <xf numFmtId="0" fontId="0" fillId="0" borderId="1" xfId="0" applyBorder="1" applyAlignment="1">
      <alignment horizontal="center"/>
    </xf>
    <xf numFmtId="0" fontId="0" fillId="0" borderId="1" xfId="0" applyFont="1" applyFill="1" applyBorder="1" applyAlignment="1">
      <alignment wrapText="1"/>
    </xf>
    <xf numFmtId="0" fontId="2" fillId="0" borderId="1" xfId="0" applyFont="1" applyBorder="1"/>
    <xf numFmtId="0" fontId="0" fillId="0" borderId="1" xfId="0" applyBorder="1"/>
    <xf numFmtId="0" fontId="0" fillId="0" borderId="1" xfId="0" applyFont="1" applyFill="1" applyBorder="1"/>
    <xf numFmtId="0" fontId="2" fillId="0" borderId="1" xfId="0" applyFont="1" applyFill="1" applyBorder="1" applyAlignment="1">
      <alignment wrapText="1"/>
    </xf>
    <xf numFmtId="0" fontId="2" fillId="0" borderId="1" xfId="0" applyFont="1" applyFill="1" applyBorder="1"/>
    <xf numFmtId="0" fontId="3" fillId="0" borderId="0" xfId="0" applyFont="1" applyAlignment="1">
      <alignment horizontal="center" vertical="center"/>
    </xf>
    <xf numFmtId="0" fontId="4" fillId="0" borderId="0" xfId="81" applyFont="1" applyFill="1" applyAlignment="1"/>
    <xf numFmtId="176" fontId="4" fillId="0" borderId="0" xfId="81" applyNumberFormat="1" applyFont="1" applyFill="1" applyAlignment="1"/>
    <xf numFmtId="177" fontId="4" fillId="0" borderId="0" xfId="81" applyNumberFormat="1" applyFont="1" applyFill="1" applyAlignment="1"/>
    <xf numFmtId="0" fontId="5" fillId="2" borderId="0" xfId="81" applyFont="1" applyFill="1" applyAlignment="1">
      <alignment horizontal="center" vertical="center" wrapText="1"/>
    </xf>
    <xf numFmtId="0" fontId="6" fillId="2" borderId="0" xfId="81" applyFont="1" applyFill="1" applyAlignment="1">
      <alignment horizontal="left" vertical="center" wrapText="1"/>
    </xf>
    <xf numFmtId="0" fontId="6" fillId="2" borderId="2" xfId="81" applyFont="1" applyFill="1" applyBorder="1" applyAlignment="1">
      <alignment horizontal="center" vertical="center" wrapText="1"/>
    </xf>
    <xf numFmtId="0" fontId="6" fillId="2" borderId="3" xfId="81" applyFont="1" applyFill="1" applyBorder="1" applyAlignment="1">
      <alignment horizontal="center" vertical="center" wrapText="1"/>
    </xf>
    <xf numFmtId="0" fontId="6" fillId="2" borderId="4" xfId="81" applyFont="1" applyFill="1" applyBorder="1" applyAlignment="1">
      <alignment horizontal="center" vertical="center" wrapText="1"/>
    </xf>
    <xf numFmtId="0" fontId="6" fillId="2" borderId="1" xfId="81" applyFont="1" applyFill="1" applyBorder="1" applyAlignment="1">
      <alignment horizontal="center" vertical="center" wrapText="1"/>
    </xf>
    <xf numFmtId="0" fontId="6" fillId="2" borderId="1" xfId="81" applyFont="1" applyFill="1" applyBorder="1" applyAlignment="1">
      <alignment vertical="center" wrapText="1"/>
    </xf>
    <xf numFmtId="0" fontId="6" fillId="2" borderId="4" xfId="81" applyFont="1" applyFill="1" applyBorder="1" applyAlignment="1">
      <alignment horizontal="left" vertical="center" wrapText="1"/>
    </xf>
    <xf numFmtId="0" fontId="6" fillId="2" borderId="1" xfId="81" applyFont="1" applyFill="1" applyBorder="1" applyAlignment="1">
      <alignment horizontal="left" vertical="center" wrapText="1"/>
    </xf>
    <xf numFmtId="176" fontId="7" fillId="0" borderId="5" xfId="0" applyNumberFormat="1" applyFont="1" applyBorder="1" applyAlignment="1">
      <alignment horizontal="center" vertical="center" wrapText="1"/>
    </xf>
    <xf numFmtId="176" fontId="7" fillId="0" borderId="6" xfId="0" applyNumberFormat="1" applyFont="1" applyBorder="1" applyAlignment="1">
      <alignment horizontal="center" vertical="center" wrapText="1"/>
    </xf>
    <xf numFmtId="0" fontId="6" fillId="0" borderId="1" xfId="81" applyFont="1" applyFill="1" applyBorder="1" applyAlignment="1">
      <alignment horizontal="left" vertical="center" wrapText="1"/>
    </xf>
    <xf numFmtId="0" fontId="6" fillId="3" borderId="1" xfId="81" applyFont="1" applyFill="1" applyBorder="1" applyAlignment="1">
      <alignment horizontal="left" vertical="center" wrapText="1"/>
    </xf>
    <xf numFmtId="0" fontId="6" fillId="4" borderId="1" xfId="81" applyFont="1" applyFill="1" applyBorder="1" applyAlignment="1">
      <alignment horizontal="left" vertical="center" wrapText="1"/>
    </xf>
    <xf numFmtId="176" fontId="7" fillId="0" borderId="1" xfId="0" applyNumberFormat="1" applyFont="1" applyBorder="1" applyAlignment="1">
      <alignment horizontal="center" vertical="center" wrapText="1"/>
    </xf>
    <xf numFmtId="0" fontId="8" fillId="4" borderId="1" xfId="81" applyFont="1" applyFill="1" applyBorder="1" applyAlignment="1">
      <alignment horizontal="left" vertical="center" wrapText="1"/>
    </xf>
    <xf numFmtId="0" fontId="6" fillId="2" borderId="7" xfId="81" applyFont="1" applyFill="1" applyBorder="1" applyAlignment="1">
      <alignment horizontal="left" vertic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176" fontId="5" fillId="2" borderId="0" xfId="81" applyNumberFormat="1" applyFont="1" applyFill="1" applyAlignment="1">
      <alignment horizontal="center" vertical="center" wrapText="1"/>
    </xf>
    <xf numFmtId="176" fontId="6" fillId="2" borderId="0" xfId="81" applyNumberFormat="1" applyFont="1" applyFill="1" applyAlignment="1">
      <alignment horizontal="left" vertical="center" wrapText="1"/>
    </xf>
    <xf numFmtId="176" fontId="6" fillId="2" borderId="3" xfId="81" applyNumberFormat="1" applyFont="1" applyFill="1" applyBorder="1" applyAlignment="1">
      <alignment horizontal="center" vertical="center" wrapText="1"/>
    </xf>
    <xf numFmtId="0" fontId="6" fillId="2" borderId="8" xfId="81" applyFont="1" applyFill="1" applyBorder="1" applyAlignment="1">
      <alignment horizontal="center" vertical="center" wrapText="1"/>
    </xf>
    <xf numFmtId="176" fontId="6" fillId="2" borderId="1" xfId="81" applyNumberFormat="1" applyFont="1" applyFill="1" applyBorder="1" applyAlignment="1">
      <alignment horizontal="center" vertical="center" wrapText="1"/>
    </xf>
    <xf numFmtId="0" fontId="6" fillId="2" borderId="9" xfId="81" applyFont="1" applyFill="1" applyBorder="1" applyAlignment="1">
      <alignment horizontal="center" vertical="center" wrapText="1"/>
    </xf>
    <xf numFmtId="176" fontId="7" fillId="0" borderId="10" xfId="0" applyNumberFormat="1" applyFont="1" applyBorder="1" applyAlignment="1">
      <alignment horizontal="center" vertical="center" wrapText="1"/>
    </xf>
    <xf numFmtId="176" fontId="6" fillId="2" borderId="1" xfId="81" applyNumberFormat="1" applyFont="1" applyFill="1" applyBorder="1" applyAlignment="1">
      <alignment horizontal="left" vertical="center" wrapText="1"/>
    </xf>
    <xf numFmtId="0" fontId="6" fillId="2" borderId="9" xfId="81" applyFont="1" applyFill="1" applyBorder="1" applyAlignment="1">
      <alignment horizontal="left" vertical="center" wrapText="1"/>
    </xf>
    <xf numFmtId="0" fontId="6" fillId="0" borderId="9" xfId="81" applyFont="1" applyFill="1" applyBorder="1" applyAlignment="1">
      <alignment horizontal="left" vertical="center" wrapText="1"/>
    </xf>
    <xf numFmtId="0" fontId="6" fillId="0" borderId="11" xfId="81" applyFont="1" applyFill="1" applyBorder="1" applyAlignment="1">
      <alignment horizontal="left" vertical="center" wrapText="1"/>
    </xf>
    <xf numFmtId="176" fontId="2" fillId="0" borderId="1" xfId="0" applyNumberFormat="1" applyFont="1" applyFill="1" applyBorder="1" applyAlignment="1" applyProtection="1">
      <alignment horizontal="left" vertical="center" wrapText="1"/>
    </xf>
    <xf numFmtId="0" fontId="6" fillId="5" borderId="1" xfId="81" applyFont="1" applyFill="1" applyBorder="1" applyAlignment="1">
      <alignment horizontal="left" vertical="center" wrapText="1"/>
    </xf>
    <xf numFmtId="0" fontId="8" fillId="5" borderId="1" xfId="81" applyFont="1" applyFill="1" applyBorder="1" applyAlignment="1">
      <alignment horizontal="left" vertical="center" wrapText="1"/>
    </xf>
    <xf numFmtId="0" fontId="6" fillId="6" borderId="9" xfId="81" applyFont="1" applyFill="1" applyBorder="1" applyAlignment="1">
      <alignment horizontal="left" vertical="center" wrapText="1"/>
    </xf>
    <xf numFmtId="0" fontId="6" fillId="6" borderId="0" xfId="81" applyFont="1" applyFill="1" applyAlignment="1">
      <alignment horizontal="left" vertical="center" wrapText="1"/>
    </xf>
    <xf numFmtId="0" fontId="9" fillId="0" borderId="0" xfId="0" applyFont="1" applyFill="1" applyBorder="1" applyAlignment="1">
      <alignment vertical="center"/>
    </xf>
    <xf numFmtId="0" fontId="0" fillId="0" borderId="0" xfId="0" applyFill="1" applyAlignment="1">
      <alignment horizontal="center"/>
    </xf>
    <xf numFmtId="0" fontId="10" fillId="0" borderId="0" xfId="0" applyFont="1" applyFill="1" applyAlignment="1">
      <alignment horizontal="center" vertical="center" wrapText="1"/>
    </xf>
    <xf numFmtId="0" fontId="11" fillId="0" borderId="1" xfId="0" applyFont="1" applyFill="1" applyBorder="1" applyAlignment="1">
      <alignment horizontal="center" vertical="center"/>
    </xf>
    <xf numFmtId="176" fontId="1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8" fontId="2" fillId="0" borderId="1" xfId="0" applyNumberFormat="1" applyFont="1" applyFill="1" applyBorder="1" applyAlignment="1" applyProtection="1">
      <alignment horizontal="center" vertical="center" wrapText="1"/>
      <protection locked="0"/>
    </xf>
    <xf numFmtId="179" fontId="2"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9" fillId="0" borderId="0" xfId="0" applyNumberFormat="1" applyFont="1" applyFill="1" applyBorder="1" applyAlignment="1">
      <alignment vertical="center" wrapText="1"/>
    </xf>
    <xf numFmtId="0" fontId="14" fillId="0" borderId="0" xfId="0" applyFont="1" applyFill="1" applyAlignment="1">
      <alignment horizontal="center" vertical="center"/>
    </xf>
    <xf numFmtId="49" fontId="15" fillId="0" borderId="1" xfId="77" applyNumberFormat="1" applyFont="1" applyFill="1" applyBorder="1" applyAlignment="1" applyProtection="1">
      <alignment horizontal="left" vertical="center"/>
    </xf>
    <xf numFmtId="49" fontId="15" fillId="0" borderId="1" xfId="77" applyNumberFormat="1" applyFont="1" applyFill="1" applyBorder="1" applyAlignment="1" applyProtection="1">
      <alignment horizontal="left" vertical="center" wrapText="1"/>
    </xf>
    <xf numFmtId="0" fontId="14" fillId="0" borderId="0" xfId="0" applyFont="1" applyFill="1" applyBorder="1" applyAlignment="1">
      <alignment horizontal="center" vertical="center"/>
    </xf>
    <xf numFmtId="0" fontId="2" fillId="0" borderId="1" xfId="78" applyFont="1" applyFill="1" applyBorder="1" applyAlignment="1" applyProtection="1">
      <alignment horizontal="center" vertical="center"/>
    </xf>
    <xf numFmtId="0" fontId="2" fillId="0" borderId="1" xfId="77" applyNumberFormat="1" applyFont="1" applyFill="1" applyBorder="1" applyAlignment="1" applyProtection="1">
      <alignment horizontal="left" vertical="center" wrapText="1"/>
    </xf>
    <xf numFmtId="0" fontId="16" fillId="0" borderId="0" xfId="0" applyNumberFormat="1" applyFont="1" applyFill="1" applyBorder="1" applyAlignment="1">
      <alignment horizontal="justify" vertical="center" wrapText="1"/>
    </xf>
    <xf numFmtId="0" fontId="17" fillId="0" borderId="1" xfId="79" applyNumberFormat="1" applyFont="1" applyFill="1" applyBorder="1" applyAlignment="1" applyProtection="1">
      <alignment horizontal="justify" vertical="center" wrapText="1"/>
    </xf>
    <xf numFmtId="0" fontId="2" fillId="0" borderId="1" xfId="80" applyNumberFormat="1" applyFont="1" applyFill="1" applyBorder="1" applyAlignment="1" applyProtection="1">
      <alignment horizontal="center" vertical="center"/>
    </xf>
    <xf numFmtId="0" fontId="2" fillId="0" borderId="1" xfId="76" applyNumberFormat="1" applyFont="1" applyFill="1" applyBorder="1" applyAlignment="1" applyProtection="1">
      <alignment vertical="center" wrapText="1"/>
    </xf>
    <xf numFmtId="0" fontId="16" fillId="0" borderId="0" xfId="0" applyNumberFormat="1" applyFont="1" applyFill="1" applyBorder="1" applyAlignment="1">
      <alignment horizontal="left" vertical="center" wrapText="1"/>
    </xf>
    <xf numFmtId="0" fontId="2" fillId="0" borderId="1" xfId="63" applyNumberFormat="1" applyFont="1" applyFill="1" applyBorder="1" applyAlignment="1" applyProtection="1">
      <alignment horizontal="left" vertical="center" wrapText="1"/>
    </xf>
    <xf numFmtId="0" fontId="2" fillId="0" borderId="1" xfId="76" applyNumberFormat="1" applyFont="1" applyFill="1" applyBorder="1" applyAlignment="1" applyProtection="1">
      <alignment horizontal="left" vertical="center" wrapText="1"/>
    </xf>
    <xf numFmtId="0" fontId="15" fillId="0" borderId="0" xfId="0" applyFont="1" applyFill="1" applyAlignment="1">
      <alignment horizontal="left" vertical="center"/>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千位分隔" xfId="6" builtinId="3"/>
    <cellStyle name="常规 7 3" xfId="7"/>
    <cellStyle name="3232 2 2" xfId="8"/>
    <cellStyle name="40% - 强调文字颜色 3" xfId="9" builtinId="39"/>
    <cellStyle name="差" xfId="10" builtinId="27"/>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5 2" xfId="20"/>
    <cellStyle name="常规 3 2 2" xfId="21"/>
    <cellStyle name="解释性文本" xfId="22" builtinId="53"/>
    <cellStyle name="标题 1" xfId="23" builtinId="16"/>
    <cellStyle name="标题 2" xfId="24" builtinId="17"/>
    <cellStyle name="常规 5 2 2" xfId="25"/>
    <cellStyle name="60% - 强调文字颜色 1" xfId="26" builtinId="32"/>
    <cellStyle name="标题 3" xfId="27" builtinId="18"/>
    <cellStyle name="60% - 强调文字颜色 4" xfId="28" builtinId="44"/>
    <cellStyle name="输出" xfId="29" builtinId="21"/>
    <cellStyle name="3232 2" xfId="30"/>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3232 3" xfId="37"/>
    <cellStyle name="好" xfId="38" builtinId="26"/>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常规 3 3" xfId="51"/>
    <cellStyle name="强调文字颜色 5" xfId="52" builtinId="45"/>
    <cellStyle name="40% - 强调文字颜色 5" xfId="53" builtinId="47"/>
    <cellStyle name="60% - 强调文字颜色 5" xfId="54" builtinId="48"/>
    <cellStyle name="常规 53 2" xfId="55"/>
    <cellStyle name="常规 3 4" xfId="56"/>
    <cellStyle name="强调文字颜色 6" xfId="57" builtinId="49"/>
    <cellStyle name="40% - 强调文字颜色 6" xfId="58" builtinId="51"/>
    <cellStyle name="60% - 强调文字颜色 6" xfId="59" builtinId="52"/>
    <cellStyle name="常规 53 3" xfId="60"/>
    <cellStyle name="3232" xfId="61"/>
    <cellStyle name="常规 2" xfId="62"/>
    <cellStyle name="表体数字 3 2 6 5 3 2" xfId="63"/>
    <cellStyle name="常规 3" xfId="64"/>
    <cellStyle name="常规 3 2 2 2" xfId="65"/>
    <cellStyle name="常规 3 2 3" xfId="66"/>
    <cellStyle name="常规 3 3 2" xfId="67"/>
    <cellStyle name="常规 4" xfId="68"/>
    <cellStyle name="常规 5" xfId="69"/>
    <cellStyle name="常规 5 3" xfId="70"/>
    <cellStyle name="常规 53" xfId="71"/>
    <cellStyle name="常规 53 2 2" xfId="72"/>
    <cellStyle name="常规 7" xfId="73"/>
    <cellStyle name="常规 7 2" xfId="74"/>
    <cellStyle name="常规 7 2 2" xfId="75"/>
    <cellStyle name="常规 10" xfId="76"/>
    <cellStyle name="表体数字 3 2 6 6" xfId="77"/>
    <cellStyle name="常规 144 4" xfId="78"/>
    <cellStyle name="常规 11" xfId="79"/>
    <cellStyle name="?餑_x005f_x005f_x005f_x000c_睨_x005f_x005f_x005f_x0017__x005f_x005f_x005f_x000d_帼U_x005f_x005f_x005f_x0001_0_x005f_x005f_x005f_x0005_j'_x005f_x005f_x005f_x0007__x005f_x005f_x005f_x0001__x005f_x005f_x005f_x0001_ 3" xfId="80"/>
    <cellStyle name="Normal" xfId="81"/>
  </cellStyles>
  <tableStyles count="0" defaultTableStyle="TableStyleMedium9"/>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8497B"/>
      </a:dk2>
      <a:lt2>
        <a:srgbClr val="EFEFE7"/>
      </a:lt2>
      <a:accent1>
        <a:srgbClr val="4A82BD"/>
      </a:accent1>
      <a:accent2>
        <a:srgbClr val="C6514A"/>
      </a:accent2>
      <a:accent3>
        <a:srgbClr val="9CBA5A"/>
      </a:accent3>
      <a:accent4>
        <a:srgbClr val="8465A5"/>
      </a:accent4>
      <a:accent5>
        <a:srgbClr val="4AAEC6"/>
      </a:accent5>
      <a:accent6>
        <a:srgbClr val="F79642"/>
      </a:accent6>
      <a:hlink>
        <a:srgbClr val="180CBD"/>
      </a:hlink>
      <a:folHlink>
        <a:srgbClr val="63009C"/>
      </a:folHlink>
    </a:clrScheme>
    <a:fontScheme name="Office">
      <a:majorFont>
        <a:latin typeface="Cambria"/>
        <a:ea typeface=""/>
        <a:cs typeface=""/>
        <a:font script="Jpan" typeface="ＭＳ Ｐゴシック"/>
        <a:font script="Hang" typeface="맑은 고딕"/>
        <a:font script="Hans" typeface="宋体"/>
        <a:font script="Hant" typeface="微軟正黑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minorFont>
    </a:fontScheme>
    <a:fmtScheme name="Office">
      <a:fillStyleLst>
        <a:solidFill>
          <a:schemeClr val="phClr"/>
        </a:solidFill>
        <a:gradFill rotWithShape="1">
          <a:gsLst>
            <a:gs pos="0">
              <a:schemeClr val="phClr">
                <a:tint val="50000"/>
                <a:shade val="98000"/>
                <a:satMod val="300000"/>
              </a:schemeClr>
            </a:gs>
            <a:gs pos="25000">
              <a:schemeClr val="phClr">
                <a:tint val="37000"/>
                <a:shade val="98000"/>
                <a:satMod val="300000"/>
              </a:schemeClr>
            </a:gs>
            <a:gs pos="100000">
              <a:schemeClr val="phClr">
                <a:tint val="5000"/>
                <a:satMod val="350000"/>
              </a:schemeClr>
            </a:gs>
          </a:gsLst>
          <a:lin ang="16200000" scaled="1"/>
        </a:gradFill>
        <a:gradFill rotWithShape="1">
          <a:gsLst>
            <a:gs pos="0">
              <a:schemeClr val="phClr">
                <a:shade val="75000"/>
                <a:satMod val="160000"/>
              </a:schemeClr>
            </a:gs>
            <a:gs pos="62000">
              <a:schemeClr val="phClr">
                <a:satMod val="125000"/>
              </a:schemeClr>
            </a:gs>
            <a:gs pos="100000">
              <a:schemeClr val="phClr">
                <a:tint val="80000"/>
                <a:satMod val="140000"/>
              </a:schemeClr>
            </a:gs>
          </a:gsLst>
          <a:lin ang="16200000" scaled="0"/>
        </a:gradFill>
      </a:fillStyleLst>
      <a:lnStyleLst>
        <a:ln w="6350" cap="rnd" cmpd="sng" algn="ctr">
          <a:solidFill>
            <a:schemeClr val="phClr"/>
          </a:solidFill>
          <a:prstDash val="solid"/>
        </a:ln>
        <a:ln w="25400" cap="rnd" cmpd="sng" algn="ctr">
          <a:solidFill>
            <a:schemeClr val="phClr"/>
          </a:solidFill>
          <a:prstDash val="solid"/>
        </a:ln>
        <a:ln w="34925" cap="rnd" cmpd="sng" algn="ctr">
          <a:solidFill>
            <a:schemeClr val="phClr"/>
          </a:solidFill>
          <a:prstDash val="solid"/>
        </a:ln>
      </a:lnStyleLst>
      <a:effectStyleLst>
        <a:effectStyle>
          <a:effectLst>
            <a:outerShdw blurRad="63500" dist="25400" dir="5400000">
              <a:srgbClr val="000000">
                <a:alpha val="43137"/>
              </a:srgbClr>
            </a:outerShdw>
          </a:effectLst>
        </a:effectStyle>
        <a:effectStyle>
          <a:effectLst>
            <a:outerShdw blurRad="50800" dist="38100" dir="5400000">
              <a:srgbClr val="000000">
                <a:alpha val="45882"/>
              </a:srgbClr>
            </a:outerShdw>
          </a:effectLst>
          <a:scene3d>
            <a:camera prst="orthographicFront" fov="0">
              <a:rot lat="0" lon="0" rev="0"/>
            </a:camera>
            <a:lightRig rig="contrasting" dir="t">
              <a:rot lat="0" lon="0" rev="16500000"/>
            </a:lightRig>
          </a:scene3d>
          <a:sp3d contourW="12700" prstMaterial="powder">
            <a:bevelT h="50800"/>
            <a:contourClr>
              <a:schemeClr val="phClr"/>
            </a:contourClr>
          </a:sp3d>
        </a:effectStyle>
        <a:effectStyle>
          <a:effectLst>
            <a:reflection blurRad="12700" stA="25000" endPos="28000" dist="38100" dir="5400000" sy="-100000"/>
          </a:effectLst>
          <a:scene3d>
            <a:camera prst="orthographicFront" fov="0">
              <a:rot lat="0" lon="0" rev="0"/>
            </a:camera>
            <a:lightRig rig="threePt" dir="t">
              <a:rot lat="0" lon="0" rev="0"/>
            </a:lightRig>
          </a:scene3d>
          <a:sp3d>
            <a:bevelT w="139700" h="38100"/>
            <a:contourClr>
              <a:schemeClr val="phClr"/>
            </a:contourClr>
          </a:sp3d>
        </a:effectStyle>
      </a:effectStyleLst>
      <a:bgFillStyleLst>
        <a:solidFill>
          <a:schemeClr val="phClr"/>
        </a:solidFill>
        <a:gradFill rotWithShape="1">
          <a:gsLst>
            <a:gs pos="0">
              <a:schemeClr val="phClr">
                <a:shade val="75000"/>
                <a:satMod val="250000"/>
              </a:schemeClr>
            </a:gs>
            <a:gs pos="20000">
              <a:schemeClr val="phClr">
                <a:shade val="85000"/>
                <a:satMod val="175000"/>
              </a:schemeClr>
            </a:gs>
            <a:gs pos="100000">
              <a:schemeClr val="phClr">
                <a:tint val="5000"/>
                <a:satMod val="350000"/>
              </a:schemeClr>
            </a:gs>
          </a:gsLst>
          <a:lin ang="16200000" scaled="1"/>
        </a:gradFill>
        <a:gradFill rotWithShape="1">
          <a:gsLst>
            <a:gs pos="0">
              <a:schemeClr val="phClr">
                <a:shade val="50000"/>
                <a:satMod val="145000"/>
              </a:schemeClr>
            </a:gs>
            <a:gs pos="30000">
              <a:schemeClr val="phClr">
                <a:shade val="65000"/>
                <a:satMod val="155000"/>
              </a:schemeClr>
            </a:gs>
            <a:gs pos="100000">
              <a:schemeClr val="phClr">
                <a:tint val="60000"/>
                <a:satMod val="170000"/>
              </a:schemeClr>
            </a:gs>
          </a:gsLst>
          <a:lin ang="16200000" scaled="1"/>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D21"/>
  <sheetViews>
    <sheetView workbookViewId="0">
      <selection activeCell="B3" sqref="B3"/>
    </sheetView>
  </sheetViews>
  <sheetFormatPr defaultColWidth="10" defaultRowHeight="14.25" outlineLevelCol="3"/>
  <cols>
    <col min="1" max="1" width="6.42857142857143" style="57" customWidth="1"/>
    <col min="2" max="2" width="93.8571428571429" style="57" customWidth="1"/>
    <col min="3" max="3" width="10.2857142857143" style="57"/>
    <col min="4" max="4" width="10.2857142857143" style="57" customWidth="1"/>
    <col min="5" max="31" width="10.2857142857143" style="57"/>
    <col min="32" max="16384" width="10" style="57"/>
  </cols>
  <sheetData>
    <row r="1" ht="25" customHeight="1" spans="1:2">
      <c r="A1" s="70" t="s">
        <v>0</v>
      </c>
      <c r="B1" s="70"/>
    </row>
    <row r="2" s="69" customFormat="1" ht="23" customHeight="1" spans="1:4">
      <c r="A2" s="71" t="s">
        <v>1</v>
      </c>
      <c r="B2" s="72"/>
      <c r="D2" s="73"/>
    </row>
    <row r="3" s="69" customFormat="1" ht="23" customHeight="1" spans="1:4">
      <c r="A3" s="74">
        <v>1</v>
      </c>
      <c r="B3" s="75" t="s">
        <v>2</v>
      </c>
      <c r="D3" s="76"/>
    </row>
    <row r="4" s="69" customFormat="1" ht="73" customHeight="1" spans="1:4">
      <c r="A4" s="74">
        <v>2</v>
      </c>
      <c r="B4" s="77" t="s">
        <v>3</v>
      </c>
      <c r="D4" s="76"/>
    </row>
    <row r="5" s="69" customFormat="1" ht="28" customHeight="1" spans="1:4">
      <c r="A5" s="71" t="s">
        <v>4</v>
      </c>
      <c r="B5" s="72"/>
      <c r="D5" s="76"/>
    </row>
    <row r="6" s="69" customFormat="1" ht="71" customHeight="1" spans="1:4">
      <c r="A6" s="78">
        <v>1</v>
      </c>
      <c r="B6" s="79" t="s">
        <v>5</v>
      </c>
      <c r="D6" s="76"/>
    </row>
    <row r="7" s="69" customFormat="1" ht="57" customHeight="1" spans="1:4">
      <c r="A7" s="78">
        <v>2</v>
      </c>
      <c r="B7" s="79" t="s">
        <v>6</v>
      </c>
      <c r="D7" s="76"/>
    </row>
    <row r="8" s="69" customFormat="1" ht="45" customHeight="1" spans="1:4">
      <c r="A8" s="78">
        <v>3</v>
      </c>
      <c r="B8" s="79" t="s">
        <v>7</v>
      </c>
      <c r="D8" s="76"/>
    </row>
    <row r="9" s="69" customFormat="1" ht="66" customHeight="1" spans="1:4">
      <c r="A9" s="78">
        <v>4</v>
      </c>
      <c r="B9" s="79" t="s">
        <v>8</v>
      </c>
      <c r="D9" s="80"/>
    </row>
    <row r="10" ht="39" customHeight="1" spans="1:4">
      <c r="A10" s="78">
        <v>5</v>
      </c>
      <c r="B10" s="81" t="s">
        <v>9</v>
      </c>
      <c r="D10" s="80"/>
    </row>
    <row r="11" ht="54" customHeight="1" spans="1:4">
      <c r="A11" s="78">
        <v>6</v>
      </c>
      <c r="B11" s="82" t="s">
        <v>10</v>
      </c>
      <c r="D11" s="80"/>
    </row>
    <row r="12" ht="54" customHeight="1" spans="1:2">
      <c r="A12" s="78">
        <v>7</v>
      </c>
      <c r="B12" s="82" t="s">
        <v>11</v>
      </c>
    </row>
    <row r="13" ht="44" customHeight="1" spans="1:2">
      <c r="A13" s="78">
        <v>8</v>
      </c>
      <c r="B13" s="82" t="s">
        <v>12</v>
      </c>
    </row>
    <row r="14" ht="24" customHeight="1" spans="1:2">
      <c r="A14" s="78">
        <v>9</v>
      </c>
      <c r="B14" s="82" t="s">
        <v>13</v>
      </c>
    </row>
    <row r="15" ht="13.5" spans="1:2">
      <c r="A15" s="71" t="s">
        <v>14</v>
      </c>
      <c r="B15" s="72"/>
    </row>
    <row r="16" ht="31" customHeight="1" spans="1:2">
      <c r="A16" s="78">
        <v>1</v>
      </c>
      <c r="B16" s="75" t="s">
        <v>15</v>
      </c>
    </row>
    <row r="17" ht="22" customHeight="1" spans="1:2">
      <c r="A17" s="78">
        <v>2</v>
      </c>
      <c r="B17" s="75" t="s">
        <v>16</v>
      </c>
    </row>
    <row r="18" ht="12.75" spans="1:2">
      <c r="A18" s="78">
        <v>3</v>
      </c>
      <c r="B18" s="75" t="s">
        <v>17</v>
      </c>
    </row>
    <row r="19" ht="13.5" spans="1:2">
      <c r="A19" s="71" t="s">
        <v>18</v>
      </c>
      <c r="B19" s="72"/>
    </row>
    <row r="20" ht="41" customHeight="1" spans="1:2">
      <c r="A20" s="78">
        <v>1</v>
      </c>
      <c r="B20" s="75" t="s">
        <v>19</v>
      </c>
    </row>
    <row r="21" ht="13.5" spans="1:2">
      <c r="A21" s="83" t="s">
        <v>20</v>
      </c>
      <c r="B21" s="83"/>
    </row>
  </sheetData>
  <mergeCells count="6">
    <mergeCell ref="A1:B1"/>
    <mergeCell ref="A2:B2"/>
    <mergeCell ref="A5:B5"/>
    <mergeCell ref="A15:B15"/>
    <mergeCell ref="A19:B19"/>
    <mergeCell ref="A21:B21"/>
  </mergeCells>
  <printOptions horizontalCentered="1"/>
  <pageMargins left="0.196527777777778" right="0.196527777777778" top="0.590277777777778" bottom="0.5902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
  <sheetViews>
    <sheetView tabSelected="1" workbookViewId="0">
      <selection activeCell="F3" sqref="F3"/>
    </sheetView>
  </sheetViews>
  <sheetFormatPr defaultColWidth="8.85714285714286" defaultRowHeight="12.75" outlineLevelRow="3" outlineLevelCol="6"/>
  <cols>
    <col min="1" max="1" width="8.85714285714286" style="4"/>
    <col min="2" max="2" width="24.4285714285714" style="4" customWidth="1"/>
    <col min="3" max="3" width="8.14285714285714" style="58" customWidth="1"/>
    <col min="4" max="4" width="13.8571428571429" style="4" customWidth="1"/>
    <col min="5" max="5" width="17.4285714285714" style="4" customWidth="1"/>
    <col min="6" max="6" width="17.1428571428571" style="4" customWidth="1"/>
    <col min="7" max="7" width="27" style="4" customWidth="1"/>
    <col min="8" max="16384" width="8.85714285714286" style="4"/>
  </cols>
  <sheetData>
    <row r="1" s="57" customFormat="1" ht="48" customHeight="1" spans="1:7">
      <c r="A1" s="59" t="s">
        <v>21</v>
      </c>
      <c r="B1" s="59"/>
      <c r="C1" s="59"/>
      <c r="D1" s="59"/>
      <c r="E1" s="59"/>
      <c r="F1" s="59"/>
      <c r="G1" s="59"/>
    </row>
    <row r="2" s="57" customFormat="1" ht="30" customHeight="1" spans="1:7">
      <c r="A2" s="60" t="s">
        <v>22</v>
      </c>
      <c r="B2" s="60" t="s">
        <v>23</v>
      </c>
      <c r="C2" s="60" t="s">
        <v>24</v>
      </c>
      <c r="D2" s="60" t="s">
        <v>25</v>
      </c>
      <c r="E2" s="61" t="s">
        <v>26</v>
      </c>
      <c r="F2" s="61" t="s">
        <v>27</v>
      </c>
      <c r="G2" s="62" t="s">
        <v>28</v>
      </c>
    </row>
    <row r="3" s="57" customFormat="1" ht="30" customHeight="1" spans="1:7">
      <c r="A3" s="63" t="s">
        <v>29</v>
      </c>
      <c r="B3" s="64" t="s">
        <v>30</v>
      </c>
      <c r="C3" s="63" t="s">
        <v>31</v>
      </c>
      <c r="D3" s="65">
        <v>1</v>
      </c>
      <c r="E3" s="66">
        <f>幕墙!O41</f>
        <v>3838889.46487475</v>
      </c>
      <c r="F3" s="66">
        <f>幕墙!O41</f>
        <v>3838889.46487475</v>
      </c>
      <c r="G3" s="67"/>
    </row>
    <row r="4" s="57" customFormat="1" ht="30" customHeight="1" spans="1:7">
      <c r="A4" s="63" t="s">
        <v>27</v>
      </c>
      <c r="B4" s="63"/>
      <c r="C4" s="63"/>
      <c r="D4" s="65"/>
      <c r="E4" s="63"/>
      <c r="F4" s="68"/>
      <c r="G4" s="9"/>
    </row>
  </sheetData>
  <mergeCells count="2">
    <mergeCell ref="A1:G1"/>
    <mergeCell ref="A4:B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42"/>
  <sheetViews>
    <sheetView zoomScale="115" zoomScaleNormal="115" topLeftCell="A39" workbookViewId="0">
      <selection activeCell="O41" sqref="O41"/>
    </sheetView>
  </sheetViews>
  <sheetFormatPr defaultColWidth="7.71428571428571" defaultRowHeight="11.25"/>
  <cols>
    <col min="1" max="1" width="11.1428571428571" style="19" customWidth="1"/>
    <col min="2" max="2" width="9.57142857142857" style="19" customWidth="1"/>
    <col min="3" max="3" width="14.5714285714286" style="19" customWidth="1"/>
    <col min="4" max="4" width="9.14285714285714" style="19" customWidth="1"/>
    <col min="5" max="5" width="12.2857142857143" style="19" customWidth="1"/>
    <col min="6" max="6" width="7.71428571428571" style="19" customWidth="1"/>
    <col min="7" max="7" width="7.42857142857143" style="19" customWidth="1"/>
    <col min="8" max="8" width="12.7142857142857" style="19" customWidth="1"/>
    <col min="9" max="9" width="6.71428571428571" style="19" customWidth="1"/>
    <col min="10" max="10" width="8.42857142857143" style="19" customWidth="1"/>
    <col min="11" max="11" width="10.2857142857143" style="19" customWidth="1"/>
    <col min="12" max="12" width="11.7142857142857" style="19" customWidth="1"/>
    <col min="13" max="13" width="9.43809523809524" style="19" hidden="1" customWidth="1"/>
    <col min="14" max="14" width="9.43809523809524" style="19" customWidth="1"/>
    <col min="15" max="15" width="11.8571428571429" style="20" customWidth="1"/>
    <col min="16" max="16" width="13.1428571428571" style="19" customWidth="1"/>
    <col min="17" max="17" width="13" style="19" customWidth="1"/>
    <col min="18" max="18" width="11" style="21"/>
    <col min="19" max="16384" width="7.71428571428571" style="19"/>
  </cols>
  <sheetData>
    <row r="1" s="19" customFormat="1" ht="39.75" customHeight="1" spans="1:18">
      <c r="A1" s="22" t="s">
        <v>32</v>
      </c>
      <c r="B1" s="22"/>
      <c r="C1" s="22"/>
      <c r="D1" s="22"/>
      <c r="E1" s="22"/>
      <c r="F1" s="22"/>
      <c r="G1" s="22"/>
      <c r="H1" s="22"/>
      <c r="I1" s="22"/>
      <c r="J1" s="22"/>
      <c r="K1" s="22"/>
      <c r="L1" s="22"/>
      <c r="M1" s="22"/>
      <c r="N1" s="22"/>
      <c r="O1" s="41"/>
      <c r="P1" s="22"/>
      <c r="R1" s="21"/>
    </row>
    <row r="2" s="19" customFormat="1" ht="18" customHeight="1" spans="1:18">
      <c r="A2" s="23" t="s">
        <v>33</v>
      </c>
      <c r="B2" s="23"/>
      <c r="C2" s="23"/>
      <c r="D2" s="23"/>
      <c r="E2" s="23"/>
      <c r="F2" s="23"/>
      <c r="G2" s="23"/>
      <c r="H2" s="23"/>
      <c r="I2" s="23"/>
      <c r="J2" s="23"/>
      <c r="K2" s="23"/>
      <c r="L2" s="23"/>
      <c r="M2" s="23"/>
      <c r="N2" s="23"/>
      <c r="O2" s="42"/>
      <c r="P2" s="23"/>
      <c r="R2" s="21"/>
    </row>
    <row r="3" s="19" customFormat="1" ht="14.25" customHeight="1" spans="1:18">
      <c r="A3" s="24" t="s">
        <v>34</v>
      </c>
      <c r="B3" s="25" t="s">
        <v>35</v>
      </c>
      <c r="C3" s="25" t="s">
        <v>36</v>
      </c>
      <c r="D3" s="25" t="s">
        <v>24</v>
      </c>
      <c r="E3" s="25" t="s">
        <v>37</v>
      </c>
      <c r="F3" s="25" t="s">
        <v>38</v>
      </c>
      <c r="G3" s="25"/>
      <c r="H3" s="25"/>
      <c r="I3" s="25"/>
      <c r="J3" s="25"/>
      <c r="K3" s="25"/>
      <c r="L3" s="25"/>
      <c r="M3" s="25" t="s">
        <v>39</v>
      </c>
      <c r="N3" s="25"/>
      <c r="O3" s="43" t="s">
        <v>40</v>
      </c>
      <c r="P3" s="44" t="s">
        <v>41</v>
      </c>
      <c r="R3" s="21"/>
    </row>
    <row r="4" s="19" customFormat="1" ht="48" customHeight="1" spans="1:18">
      <c r="A4" s="26"/>
      <c r="B4" s="27"/>
      <c r="C4" s="27"/>
      <c r="D4" s="27"/>
      <c r="E4" s="27"/>
      <c r="F4" s="27" t="s">
        <v>42</v>
      </c>
      <c r="G4" s="28" t="s">
        <v>43</v>
      </c>
      <c r="H4" s="27" t="s">
        <v>44</v>
      </c>
      <c r="I4" s="28" t="s">
        <v>45</v>
      </c>
      <c r="J4" s="27" t="s">
        <v>46</v>
      </c>
      <c r="K4" s="27" t="s">
        <v>47</v>
      </c>
      <c r="L4" s="27" t="s">
        <v>48</v>
      </c>
      <c r="M4" s="27"/>
      <c r="N4" s="27"/>
      <c r="O4" s="45"/>
      <c r="P4" s="46"/>
      <c r="R4" s="21"/>
    </row>
    <row r="5" s="19" customFormat="1" ht="25.5" customHeight="1" spans="1:18">
      <c r="A5" s="26"/>
      <c r="B5" s="27"/>
      <c r="C5" s="27"/>
      <c r="D5" s="27"/>
      <c r="E5" s="27"/>
      <c r="F5" s="27"/>
      <c r="G5" s="28" t="s">
        <v>49</v>
      </c>
      <c r="H5" s="27" t="s">
        <v>50</v>
      </c>
      <c r="I5" s="28" t="s">
        <v>51</v>
      </c>
      <c r="J5" s="27"/>
      <c r="K5" s="27"/>
      <c r="L5" s="27"/>
      <c r="M5" s="27"/>
      <c r="N5" s="27"/>
      <c r="O5" s="45"/>
      <c r="P5" s="46"/>
      <c r="R5" s="21"/>
    </row>
    <row r="6" s="19" customFormat="1" ht="20.25" customHeight="1" spans="1:18">
      <c r="A6" s="26"/>
      <c r="B6" s="27" t="s">
        <v>52</v>
      </c>
      <c r="C6" s="27"/>
      <c r="D6" s="27"/>
      <c r="E6" s="27"/>
      <c r="F6" s="27"/>
      <c r="G6" s="27"/>
      <c r="H6" s="27"/>
      <c r="I6" s="27"/>
      <c r="J6" s="27"/>
      <c r="K6" s="27"/>
      <c r="L6" s="27"/>
      <c r="M6" s="27"/>
      <c r="N6" s="27"/>
      <c r="O6" s="45"/>
      <c r="P6" s="46"/>
      <c r="Q6" s="19">
        <v>2</v>
      </c>
      <c r="R6" s="21"/>
    </row>
    <row r="7" s="19" customFormat="1" ht="216.75" customHeight="1" spans="1:18">
      <c r="A7" s="29">
        <v>1</v>
      </c>
      <c r="B7" s="30" t="s">
        <v>53</v>
      </c>
      <c r="C7" s="30" t="s">
        <v>54</v>
      </c>
      <c r="D7" s="30" t="s">
        <v>55</v>
      </c>
      <c r="E7" s="30">
        <v>21.3</v>
      </c>
      <c r="F7" s="31">
        <v>59.91</v>
      </c>
      <c r="G7" s="31">
        <f t="shared" ref="G7:G9" si="0">H7*(1+I7)</f>
        <v>663</v>
      </c>
      <c r="H7" s="31">
        <v>650</v>
      </c>
      <c r="I7" s="31">
        <v>0.02</v>
      </c>
      <c r="J7" s="31">
        <v>12.68</v>
      </c>
      <c r="K7" s="31">
        <f t="shared" ref="K7:K9" si="1">(F7+G7+J7)*0.026</f>
        <v>19.12534</v>
      </c>
      <c r="L7" s="31">
        <f>(F7+G7+J7+K7)*0.03</f>
        <v>22.6414602</v>
      </c>
      <c r="M7" s="31">
        <f>F7+G7+J7+K7+L7</f>
        <v>777.3568002</v>
      </c>
      <c r="N7" s="47"/>
      <c r="O7" s="48">
        <f>M7*E7</f>
        <v>16557.69984426</v>
      </c>
      <c r="P7" s="49" t="s">
        <v>56</v>
      </c>
      <c r="R7" s="21"/>
    </row>
    <row r="8" s="19" customFormat="1" ht="205.5" customHeight="1" spans="1:18">
      <c r="A8" s="29">
        <v>2</v>
      </c>
      <c r="B8" s="30" t="s">
        <v>53</v>
      </c>
      <c r="C8" s="30" t="s">
        <v>57</v>
      </c>
      <c r="D8" s="30" t="s">
        <v>55</v>
      </c>
      <c r="E8" s="30">
        <v>12</v>
      </c>
      <c r="F8" s="31">
        <v>59.91</v>
      </c>
      <c r="G8" s="31">
        <f t="shared" si="0"/>
        <v>765</v>
      </c>
      <c r="H8" s="31">
        <v>750</v>
      </c>
      <c r="I8" s="31">
        <v>0.02</v>
      </c>
      <c r="J8" s="31">
        <v>12.68</v>
      </c>
      <c r="K8" s="31">
        <f t="shared" si="1"/>
        <v>21.77734</v>
      </c>
      <c r="L8" s="31">
        <f t="shared" ref="L8:L41" si="2">(F8+G8+J8+K8)*0.03</f>
        <v>25.7810202</v>
      </c>
      <c r="M8" s="31">
        <v>1873.4208012</v>
      </c>
      <c r="N8" s="47"/>
      <c r="O8" s="48">
        <f t="shared" ref="O8:O40" si="3">M8*E8</f>
        <v>22481.0496144</v>
      </c>
      <c r="P8" s="49" t="s">
        <v>56</v>
      </c>
      <c r="R8" s="21"/>
    </row>
    <row r="9" s="19" customFormat="1" ht="160.5" customHeight="1" spans="1:18">
      <c r="A9" s="29">
        <v>3</v>
      </c>
      <c r="B9" s="30" t="s">
        <v>58</v>
      </c>
      <c r="C9" s="30" t="s">
        <v>59</v>
      </c>
      <c r="D9" s="30" t="s">
        <v>60</v>
      </c>
      <c r="E9" s="30">
        <v>2</v>
      </c>
      <c r="F9" s="31">
        <v>763.83</v>
      </c>
      <c r="G9" s="31">
        <f t="shared" si="0"/>
        <v>9486</v>
      </c>
      <c r="H9" s="31">
        <v>9300</v>
      </c>
      <c r="I9" s="31">
        <v>0.02</v>
      </c>
      <c r="J9" s="31">
        <v>161.71</v>
      </c>
      <c r="K9" s="31">
        <f t="shared" si="1"/>
        <v>270.70004</v>
      </c>
      <c r="L9" s="31">
        <f t="shared" si="2"/>
        <v>320.4672012</v>
      </c>
      <c r="M9" s="31">
        <v>23287.2832872</v>
      </c>
      <c r="N9" s="47"/>
      <c r="O9" s="48">
        <f t="shared" si="3"/>
        <v>46574.5665744</v>
      </c>
      <c r="P9" s="49" t="s">
        <v>56</v>
      </c>
      <c r="R9" s="21"/>
    </row>
    <row r="10" s="19" customFormat="1" ht="36.75" customHeight="1" spans="1:18">
      <c r="A10" s="26"/>
      <c r="B10" s="27" t="s">
        <v>61</v>
      </c>
      <c r="C10" s="27"/>
      <c r="D10" s="27"/>
      <c r="E10" s="27"/>
      <c r="F10" s="27"/>
      <c r="G10" s="27"/>
      <c r="H10" s="27"/>
      <c r="I10" s="27"/>
      <c r="J10" s="27"/>
      <c r="K10" s="27"/>
      <c r="L10" s="31">
        <f t="shared" si="2"/>
        <v>0</v>
      </c>
      <c r="M10" s="27">
        <v>0</v>
      </c>
      <c r="N10" s="27"/>
      <c r="O10" s="48">
        <f t="shared" si="3"/>
        <v>0</v>
      </c>
      <c r="P10" s="46"/>
      <c r="R10" s="21"/>
    </row>
    <row r="11" s="19" customFormat="1" ht="295.5" customHeight="1" spans="1:18">
      <c r="A11" s="29">
        <v>4</v>
      </c>
      <c r="B11" s="30" t="s">
        <v>62</v>
      </c>
      <c r="C11" s="30" t="s">
        <v>63</v>
      </c>
      <c r="D11" s="30" t="s">
        <v>55</v>
      </c>
      <c r="E11" s="30">
        <v>790.42</v>
      </c>
      <c r="F11" s="31">
        <v>184.43</v>
      </c>
      <c r="G11" s="31">
        <f t="shared" ref="G11:G32" si="4">H11*(1+I11)</f>
        <v>428.4</v>
      </c>
      <c r="H11" s="31">
        <v>420</v>
      </c>
      <c r="I11" s="31">
        <v>0.02</v>
      </c>
      <c r="J11" s="31">
        <v>38.49</v>
      </c>
      <c r="K11" s="31">
        <f t="shared" ref="K11:K32" si="5">(F11+G11+J11)*0.026</f>
        <v>16.93432</v>
      </c>
      <c r="L11" s="31">
        <f t="shared" si="2"/>
        <v>20.0476296</v>
      </c>
      <c r="M11" s="31">
        <v>1456.7944176</v>
      </c>
      <c r="N11" s="47"/>
      <c r="O11" s="48">
        <f t="shared" si="3"/>
        <v>1151479.44355939</v>
      </c>
      <c r="P11" s="49" t="s">
        <v>56</v>
      </c>
      <c r="R11" s="21"/>
    </row>
    <row r="12" s="19" customFormat="1" ht="126.75" customHeight="1" spans="1:18">
      <c r="A12" s="29">
        <v>5</v>
      </c>
      <c r="B12" s="30" t="s">
        <v>64</v>
      </c>
      <c r="C12" s="30" t="s">
        <v>65</v>
      </c>
      <c r="D12" s="30" t="s">
        <v>55</v>
      </c>
      <c r="E12" s="30">
        <v>36.54</v>
      </c>
      <c r="F12" s="31">
        <v>21.96</v>
      </c>
      <c r="G12" s="31">
        <f t="shared" si="4"/>
        <v>285.6</v>
      </c>
      <c r="H12" s="31">
        <v>280</v>
      </c>
      <c r="I12" s="31">
        <v>0.02</v>
      </c>
      <c r="J12" s="31">
        <v>3.81</v>
      </c>
      <c r="K12" s="31">
        <f t="shared" si="5"/>
        <v>8.09562</v>
      </c>
      <c r="L12" s="31">
        <f t="shared" si="2"/>
        <v>9.5839686</v>
      </c>
      <c r="M12" s="31">
        <v>696.4350516</v>
      </c>
      <c r="N12" s="47"/>
      <c r="O12" s="48">
        <f t="shared" si="3"/>
        <v>25447.736785464</v>
      </c>
      <c r="P12" s="49" t="s">
        <v>66</v>
      </c>
      <c r="R12" s="21"/>
    </row>
    <row r="13" s="19" customFormat="1" ht="138" customHeight="1" spans="1:18">
      <c r="A13" s="29">
        <v>6</v>
      </c>
      <c r="B13" s="30" t="s">
        <v>67</v>
      </c>
      <c r="C13" s="30" t="s">
        <v>68</v>
      </c>
      <c r="D13" s="30" t="s">
        <v>69</v>
      </c>
      <c r="E13" s="30">
        <v>0.385</v>
      </c>
      <c r="F13" s="31">
        <v>2627.32</v>
      </c>
      <c r="G13" s="31">
        <f t="shared" si="4"/>
        <v>5304</v>
      </c>
      <c r="H13" s="31">
        <v>5200</v>
      </c>
      <c r="I13" s="31">
        <v>0.02</v>
      </c>
      <c r="J13" s="31">
        <v>2119.52</v>
      </c>
      <c r="K13" s="31">
        <f t="shared" si="5"/>
        <v>261.32184</v>
      </c>
      <c r="L13" s="31">
        <f t="shared" si="2"/>
        <v>309.3648552</v>
      </c>
      <c r="M13" s="31">
        <v>22480.5128112</v>
      </c>
      <c r="N13" s="47"/>
      <c r="O13" s="48">
        <f t="shared" si="3"/>
        <v>8654.997432312</v>
      </c>
      <c r="P13" s="49" t="s">
        <v>70</v>
      </c>
      <c r="R13" s="21"/>
    </row>
    <row r="14" s="19" customFormat="1" ht="126.75" customHeight="1" spans="1:18">
      <c r="A14" s="29">
        <v>7</v>
      </c>
      <c r="B14" s="30" t="s">
        <v>71</v>
      </c>
      <c r="C14" s="30" t="s">
        <v>72</v>
      </c>
      <c r="D14" s="30" t="s">
        <v>69</v>
      </c>
      <c r="E14" s="30">
        <v>4.212</v>
      </c>
      <c r="F14" s="31">
        <v>1695.1</v>
      </c>
      <c r="G14" s="31">
        <f t="shared" si="4"/>
        <v>6120</v>
      </c>
      <c r="H14" s="31">
        <v>6000</v>
      </c>
      <c r="I14" s="31">
        <v>0.02</v>
      </c>
      <c r="J14" s="31">
        <v>1671.49</v>
      </c>
      <c r="K14" s="31">
        <f t="shared" si="5"/>
        <v>246.65134</v>
      </c>
      <c r="L14" s="31">
        <f t="shared" si="2"/>
        <v>291.9972402</v>
      </c>
      <c r="M14" s="31">
        <v>21218.4661212</v>
      </c>
      <c r="N14" s="47"/>
      <c r="O14" s="48">
        <f t="shared" si="3"/>
        <v>89372.1793024944</v>
      </c>
      <c r="P14" s="49" t="s">
        <v>73</v>
      </c>
      <c r="R14" s="21"/>
    </row>
    <row r="15" s="19" customFormat="1" ht="126.75" customHeight="1" spans="1:18">
      <c r="A15" s="29">
        <v>8</v>
      </c>
      <c r="B15" s="30" t="s">
        <v>71</v>
      </c>
      <c r="C15" s="30" t="s">
        <v>74</v>
      </c>
      <c r="D15" s="30" t="s">
        <v>69</v>
      </c>
      <c r="E15" s="30">
        <v>1.656</v>
      </c>
      <c r="F15" s="32">
        <v>1695.1</v>
      </c>
      <c r="G15" s="31">
        <f t="shared" si="4"/>
        <v>6120</v>
      </c>
      <c r="H15" s="31">
        <v>6000</v>
      </c>
      <c r="I15" s="31">
        <v>0.02</v>
      </c>
      <c r="J15" s="32">
        <v>1671.49</v>
      </c>
      <c r="K15" s="31">
        <f t="shared" si="5"/>
        <v>246.65134</v>
      </c>
      <c r="L15" s="31">
        <f t="shared" si="2"/>
        <v>291.9972402</v>
      </c>
      <c r="M15" s="31">
        <v>21218.4661212</v>
      </c>
      <c r="N15" s="47"/>
      <c r="O15" s="48">
        <f t="shared" si="3"/>
        <v>35137.7798967072</v>
      </c>
      <c r="P15" s="49" t="s">
        <v>73</v>
      </c>
      <c r="R15" s="21"/>
    </row>
    <row r="16" s="19" customFormat="1" ht="126.75" customHeight="1" spans="1:18">
      <c r="A16" s="29">
        <v>9</v>
      </c>
      <c r="B16" s="30" t="s">
        <v>75</v>
      </c>
      <c r="C16" s="30" t="s">
        <v>76</v>
      </c>
      <c r="D16" s="30" t="s">
        <v>69</v>
      </c>
      <c r="E16" s="30">
        <v>5.507</v>
      </c>
      <c r="F16" s="31">
        <v>1843.56</v>
      </c>
      <c r="G16" s="31">
        <f t="shared" si="4"/>
        <v>4692</v>
      </c>
      <c r="H16" s="31">
        <v>4600</v>
      </c>
      <c r="I16" s="31">
        <v>0.02</v>
      </c>
      <c r="J16" s="31">
        <v>2322.96</v>
      </c>
      <c r="K16" s="31">
        <f t="shared" si="5"/>
        <v>230.32152</v>
      </c>
      <c r="L16" s="31">
        <f t="shared" si="2"/>
        <v>272.6652456</v>
      </c>
      <c r="M16" s="31">
        <v>19813.6745136</v>
      </c>
      <c r="N16" s="47"/>
      <c r="O16" s="48">
        <f t="shared" si="3"/>
        <v>109113.905546395</v>
      </c>
      <c r="P16" s="49" t="s">
        <v>73</v>
      </c>
      <c r="R16" s="21"/>
    </row>
    <row r="17" s="19" customFormat="1" ht="93" customHeight="1" spans="1:18">
      <c r="A17" s="29">
        <v>10</v>
      </c>
      <c r="B17" s="30" t="s">
        <v>77</v>
      </c>
      <c r="C17" s="30" t="s">
        <v>78</v>
      </c>
      <c r="D17" s="30" t="s">
        <v>69</v>
      </c>
      <c r="E17" s="30">
        <v>3.14</v>
      </c>
      <c r="F17" s="31">
        <v>1206.47</v>
      </c>
      <c r="G17" s="31">
        <f t="shared" si="4"/>
        <v>6018</v>
      </c>
      <c r="H17" s="31">
        <v>5900</v>
      </c>
      <c r="I17" s="31">
        <v>0.02</v>
      </c>
      <c r="J17" s="31">
        <v>1243</v>
      </c>
      <c r="K17" s="31">
        <f t="shared" si="5"/>
        <v>220.15422</v>
      </c>
      <c r="L17" s="31">
        <f t="shared" si="2"/>
        <v>260.6287266</v>
      </c>
      <c r="M17" s="31">
        <v>18939.0207996</v>
      </c>
      <c r="N17" s="47"/>
      <c r="O17" s="48">
        <f t="shared" si="3"/>
        <v>59468.525310744</v>
      </c>
      <c r="P17" s="49" t="s">
        <v>73</v>
      </c>
      <c r="R17" s="21"/>
    </row>
    <row r="18" s="19" customFormat="1" ht="93" customHeight="1" spans="1:18">
      <c r="A18" s="29">
        <v>11</v>
      </c>
      <c r="B18" s="33" t="s">
        <v>79</v>
      </c>
      <c r="C18" s="34" t="s">
        <v>80</v>
      </c>
      <c r="D18" s="33" t="s">
        <v>55</v>
      </c>
      <c r="E18" s="33">
        <f>709.43</f>
        <v>709.43</v>
      </c>
      <c r="F18" s="31">
        <v>21.96</v>
      </c>
      <c r="G18" s="31">
        <f t="shared" si="4"/>
        <v>285.6</v>
      </c>
      <c r="H18" s="31">
        <v>280</v>
      </c>
      <c r="I18" s="31">
        <v>0.02</v>
      </c>
      <c r="J18" s="31">
        <v>3.81</v>
      </c>
      <c r="K18" s="31">
        <f t="shared" si="5"/>
        <v>8.09562</v>
      </c>
      <c r="L18" s="31">
        <f t="shared" si="2"/>
        <v>9.5839686</v>
      </c>
      <c r="M18" s="31">
        <v>696.4350516</v>
      </c>
      <c r="N18" s="47"/>
      <c r="O18" s="48">
        <f t="shared" si="3"/>
        <v>494071.918656588</v>
      </c>
      <c r="P18" s="49" t="s">
        <v>66</v>
      </c>
      <c r="Q18" s="53" t="s">
        <v>81</v>
      </c>
      <c r="R18" s="21"/>
    </row>
    <row r="19" s="19" customFormat="1" ht="115.5" customHeight="1" spans="1:18">
      <c r="A19" s="29">
        <v>12</v>
      </c>
      <c r="B19" s="30" t="s">
        <v>82</v>
      </c>
      <c r="C19" s="30" t="s">
        <v>83</v>
      </c>
      <c r="D19" s="30" t="s">
        <v>55</v>
      </c>
      <c r="E19" s="30">
        <v>58.98</v>
      </c>
      <c r="F19" s="31">
        <v>75.39</v>
      </c>
      <c r="G19" s="31">
        <f t="shared" si="4"/>
        <v>183.6</v>
      </c>
      <c r="H19" s="31">
        <v>180</v>
      </c>
      <c r="I19" s="31">
        <v>0.02</v>
      </c>
      <c r="J19" s="31">
        <v>14.51</v>
      </c>
      <c r="K19" s="31">
        <f t="shared" si="5"/>
        <v>7.111</v>
      </c>
      <c r="L19" s="31">
        <f t="shared" si="2"/>
        <v>8.41833</v>
      </c>
      <c r="M19" s="31">
        <v>611.73198</v>
      </c>
      <c r="N19" s="47"/>
      <c r="O19" s="48">
        <f t="shared" si="3"/>
        <v>36079.9521804</v>
      </c>
      <c r="P19" s="49" t="s">
        <v>70</v>
      </c>
      <c r="R19" s="21"/>
    </row>
    <row r="20" s="19" customFormat="1" ht="183" customHeight="1" spans="1:18">
      <c r="A20" s="29">
        <v>13</v>
      </c>
      <c r="B20" s="30" t="s">
        <v>84</v>
      </c>
      <c r="C20" s="35" t="s">
        <v>85</v>
      </c>
      <c r="D20" s="30" t="s">
        <v>55</v>
      </c>
      <c r="E20" s="30">
        <v>419.66</v>
      </c>
      <c r="F20" s="31">
        <v>260</v>
      </c>
      <c r="G20" s="31">
        <f t="shared" si="4"/>
        <v>408</v>
      </c>
      <c r="H20" s="31">
        <v>400</v>
      </c>
      <c r="I20" s="31">
        <v>0.02</v>
      </c>
      <c r="J20" s="31">
        <v>41.88</v>
      </c>
      <c r="K20" s="31">
        <f t="shared" si="5"/>
        <v>18.45688</v>
      </c>
      <c r="L20" s="31">
        <f t="shared" si="2"/>
        <v>21.8501064</v>
      </c>
      <c r="M20" s="31">
        <v>1587.7743984</v>
      </c>
      <c r="N20" s="47"/>
      <c r="O20" s="48">
        <f t="shared" si="3"/>
        <v>666325.404032544</v>
      </c>
      <c r="P20" s="49" t="s">
        <v>86</v>
      </c>
      <c r="Q20" s="54" t="s">
        <v>87</v>
      </c>
      <c r="R20" s="21"/>
    </row>
    <row r="21" s="19" customFormat="1" ht="115.5" customHeight="1" spans="1:18">
      <c r="A21" s="29">
        <v>14</v>
      </c>
      <c r="B21" s="30" t="s">
        <v>88</v>
      </c>
      <c r="C21" s="30" t="s">
        <v>89</v>
      </c>
      <c r="D21" s="30" t="s">
        <v>55</v>
      </c>
      <c r="E21" s="30">
        <v>56.64</v>
      </c>
      <c r="F21" s="31">
        <v>71.19</v>
      </c>
      <c r="G21" s="31">
        <f t="shared" si="4"/>
        <v>249.9</v>
      </c>
      <c r="H21" s="31">
        <v>245</v>
      </c>
      <c r="I21" s="31">
        <v>0.02</v>
      </c>
      <c r="J21" s="31">
        <v>4.48</v>
      </c>
      <c r="K21" s="31">
        <f t="shared" si="5"/>
        <v>8.46482</v>
      </c>
      <c r="L21" s="31">
        <f t="shared" si="2"/>
        <v>10.0210446</v>
      </c>
      <c r="M21" s="31">
        <v>728.1959076</v>
      </c>
      <c r="N21" s="47"/>
      <c r="O21" s="48">
        <f t="shared" si="3"/>
        <v>41245.016206464</v>
      </c>
      <c r="P21" s="49" t="s">
        <v>70</v>
      </c>
      <c r="R21" s="21"/>
    </row>
    <row r="22" s="19" customFormat="1" ht="81.75" customHeight="1" spans="1:18">
      <c r="A22" s="29">
        <v>15</v>
      </c>
      <c r="B22" s="30" t="s">
        <v>90</v>
      </c>
      <c r="C22" s="30" t="s">
        <v>91</v>
      </c>
      <c r="D22" s="30" t="s">
        <v>55</v>
      </c>
      <c r="E22" s="30">
        <v>11.81</v>
      </c>
      <c r="F22" s="32">
        <v>64.18</v>
      </c>
      <c r="G22" s="31">
        <f t="shared" si="4"/>
        <v>183.6</v>
      </c>
      <c r="H22" s="31">
        <v>180</v>
      </c>
      <c r="I22" s="31">
        <v>0.02</v>
      </c>
      <c r="J22" s="32">
        <v>3.81</v>
      </c>
      <c r="K22" s="31">
        <f t="shared" si="5"/>
        <v>6.54134</v>
      </c>
      <c r="L22" s="31">
        <f t="shared" si="2"/>
        <v>7.7439402</v>
      </c>
      <c r="M22" s="31">
        <v>562.7263212</v>
      </c>
      <c r="N22" s="47"/>
      <c r="O22" s="48">
        <f t="shared" si="3"/>
        <v>6645.797853372</v>
      </c>
      <c r="P22" s="49" t="s">
        <v>66</v>
      </c>
      <c r="R22" s="21"/>
    </row>
    <row r="23" s="19" customFormat="1" ht="160.5" customHeight="1" spans="1:18">
      <c r="A23" s="29">
        <v>16</v>
      </c>
      <c r="B23" s="30" t="s">
        <v>92</v>
      </c>
      <c r="C23" s="30" t="s">
        <v>93</v>
      </c>
      <c r="D23" s="30" t="s">
        <v>31</v>
      </c>
      <c r="E23" s="30">
        <v>1</v>
      </c>
      <c r="F23" s="31">
        <v>55.2</v>
      </c>
      <c r="G23" s="31">
        <f t="shared" si="4"/>
        <v>571.2</v>
      </c>
      <c r="H23" s="31">
        <v>560</v>
      </c>
      <c r="I23" s="31">
        <v>0.02</v>
      </c>
      <c r="J23" s="31">
        <v>9.56</v>
      </c>
      <c r="K23" s="31">
        <f t="shared" si="5"/>
        <v>16.53496</v>
      </c>
      <c r="L23" s="31">
        <f t="shared" si="2"/>
        <v>19.5748488</v>
      </c>
      <c r="M23" s="31">
        <v>1422.4390128</v>
      </c>
      <c r="N23" s="47"/>
      <c r="O23" s="48">
        <f t="shared" si="3"/>
        <v>1422.4390128</v>
      </c>
      <c r="P23" s="49" t="s">
        <v>70</v>
      </c>
      <c r="R23" s="21"/>
    </row>
    <row r="24" s="19" customFormat="1" ht="149.25" customHeight="1" spans="1:18">
      <c r="A24" s="29">
        <v>17</v>
      </c>
      <c r="B24" s="30" t="s">
        <v>94</v>
      </c>
      <c r="C24" s="30" t="s">
        <v>95</v>
      </c>
      <c r="D24" s="30" t="s">
        <v>55</v>
      </c>
      <c r="E24" s="30">
        <v>36.83</v>
      </c>
      <c r="F24" s="31">
        <v>65</v>
      </c>
      <c r="G24" s="31">
        <f t="shared" si="4"/>
        <v>183.6</v>
      </c>
      <c r="H24" s="31">
        <v>180</v>
      </c>
      <c r="I24" s="31">
        <v>0.02</v>
      </c>
      <c r="J24" s="31">
        <v>3.81</v>
      </c>
      <c r="K24" s="31">
        <f t="shared" si="5"/>
        <v>6.56266</v>
      </c>
      <c r="L24" s="31">
        <f t="shared" si="2"/>
        <v>7.7691798</v>
      </c>
      <c r="M24" s="31">
        <v>564.5603988</v>
      </c>
      <c r="N24" s="47"/>
      <c r="O24" s="48">
        <f t="shared" si="3"/>
        <v>20792.759487804</v>
      </c>
      <c r="P24" s="49" t="s">
        <v>96</v>
      </c>
      <c r="R24" s="21"/>
    </row>
    <row r="25" s="19" customFormat="1" ht="149.25" customHeight="1" spans="1:18">
      <c r="A25" s="29">
        <v>18</v>
      </c>
      <c r="B25" s="30" t="s">
        <v>97</v>
      </c>
      <c r="C25" s="30" t="s">
        <v>98</v>
      </c>
      <c r="D25" s="30" t="s">
        <v>55</v>
      </c>
      <c r="E25" s="30">
        <v>58.97</v>
      </c>
      <c r="F25" s="31">
        <v>50.37</v>
      </c>
      <c r="G25" s="31">
        <f t="shared" si="4"/>
        <v>2652</v>
      </c>
      <c r="H25" s="31">
        <v>2600</v>
      </c>
      <c r="I25" s="31">
        <v>0.02</v>
      </c>
      <c r="J25" s="31">
        <v>142.26</v>
      </c>
      <c r="K25" s="31">
        <f t="shared" si="5"/>
        <v>73.96038</v>
      </c>
      <c r="L25" s="31">
        <f t="shared" si="2"/>
        <v>87.5577114</v>
      </c>
      <c r="M25" s="31">
        <v>6362.5270284</v>
      </c>
      <c r="N25" s="47"/>
      <c r="O25" s="48">
        <f t="shared" si="3"/>
        <v>375198.218864748</v>
      </c>
      <c r="P25" s="49" t="s">
        <v>70</v>
      </c>
      <c r="R25" s="21"/>
    </row>
    <row r="26" s="19" customFormat="1" ht="194.25" customHeight="1" spans="1:18">
      <c r="A26" s="29">
        <v>19</v>
      </c>
      <c r="B26" s="30" t="s">
        <v>99</v>
      </c>
      <c r="C26" s="35" t="s">
        <v>100</v>
      </c>
      <c r="D26" s="30" t="s">
        <v>55</v>
      </c>
      <c r="E26" s="30">
        <v>35.87</v>
      </c>
      <c r="F26" s="31">
        <v>260</v>
      </c>
      <c r="G26" s="31">
        <f t="shared" si="4"/>
        <v>408</v>
      </c>
      <c r="H26" s="31">
        <v>400</v>
      </c>
      <c r="I26" s="31">
        <v>0.02</v>
      </c>
      <c r="J26" s="31">
        <v>41.88</v>
      </c>
      <c r="K26" s="31">
        <f t="shared" si="5"/>
        <v>18.45688</v>
      </c>
      <c r="L26" s="31">
        <f t="shared" si="2"/>
        <v>21.8501064</v>
      </c>
      <c r="M26" s="31">
        <v>1587.7743984</v>
      </c>
      <c r="N26" s="47"/>
      <c r="O26" s="48">
        <f t="shared" si="3"/>
        <v>56953.467670608</v>
      </c>
      <c r="P26" s="49" t="s">
        <v>70</v>
      </c>
      <c r="Q26" s="54" t="s">
        <v>87</v>
      </c>
      <c r="R26" s="21"/>
    </row>
    <row r="27" s="19" customFormat="1" ht="93" customHeight="1" spans="1:18">
      <c r="A27" s="29">
        <v>20</v>
      </c>
      <c r="B27" s="33" t="s">
        <v>101</v>
      </c>
      <c r="C27" s="35" t="s">
        <v>102</v>
      </c>
      <c r="D27" s="33" t="s">
        <v>55</v>
      </c>
      <c r="E27" s="33">
        <f>268.27</f>
        <v>268.27</v>
      </c>
      <c r="F27" s="32">
        <v>98.34</v>
      </c>
      <c r="G27" s="31">
        <f t="shared" si="4"/>
        <v>244.8</v>
      </c>
      <c r="H27" s="31">
        <v>240</v>
      </c>
      <c r="I27" s="31">
        <v>0.02</v>
      </c>
      <c r="J27" s="32">
        <v>3.81</v>
      </c>
      <c r="K27" s="31">
        <f t="shared" si="5"/>
        <v>9.0207</v>
      </c>
      <c r="L27" s="31">
        <f t="shared" si="2"/>
        <v>10.679121</v>
      </c>
      <c r="M27" s="31">
        <v>776.016126</v>
      </c>
      <c r="N27" s="47"/>
      <c r="O27" s="48">
        <f t="shared" si="3"/>
        <v>208181.84612202</v>
      </c>
      <c r="P27" s="49" t="s">
        <v>66</v>
      </c>
      <c r="Q27" s="53" t="s">
        <v>103</v>
      </c>
      <c r="R27" s="21"/>
    </row>
    <row r="28" s="19" customFormat="1" ht="126.75" customHeight="1" spans="1:18">
      <c r="A28" s="29">
        <v>21</v>
      </c>
      <c r="B28" s="30" t="s">
        <v>104</v>
      </c>
      <c r="C28" s="30" t="s">
        <v>105</v>
      </c>
      <c r="D28" s="30" t="s">
        <v>69</v>
      </c>
      <c r="E28" s="30">
        <v>0.552</v>
      </c>
      <c r="F28" s="31">
        <v>497.28</v>
      </c>
      <c r="G28" s="31">
        <f t="shared" si="4"/>
        <v>6120</v>
      </c>
      <c r="H28" s="31">
        <v>6000</v>
      </c>
      <c r="I28" s="31">
        <v>0.02</v>
      </c>
      <c r="J28" s="31">
        <v>444.67</v>
      </c>
      <c r="K28" s="31">
        <f t="shared" si="5"/>
        <v>183.6107</v>
      </c>
      <c r="L28" s="31">
        <f t="shared" si="2"/>
        <v>217.366821</v>
      </c>
      <c r="M28" s="31">
        <v>15795.322326</v>
      </c>
      <c r="N28" s="47"/>
      <c r="O28" s="48">
        <f t="shared" si="3"/>
        <v>8719.017923952</v>
      </c>
      <c r="P28" s="49" t="s">
        <v>73</v>
      </c>
      <c r="R28" s="21"/>
    </row>
    <row r="29" s="19" customFormat="1" ht="126.75" customHeight="1" spans="1:18">
      <c r="A29" s="29">
        <v>22</v>
      </c>
      <c r="B29" s="30" t="s">
        <v>106</v>
      </c>
      <c r="C29" s="30" t="s">
        <v>107</v>
      </c>
      <c r="D29" s="30" t="s">
        <v>69</v>
      </c>
      <c r="E29" s="30">
        <v>2.436</v>
      </c>
      <c r="F29" s="31">
        <v>344.5</v>
      </c>
      <c r="G29" s="31">
        <f t="shared" si="4"/>
        <v>5712</v>
      </c>
      <c r="H29" s="31">
        <v>5600</v>
      </c>
      <c r="I29" s="31">
        <v>0.02</v>
      </c>
      <c r="J29" s="31">
        <v>635.61</v>
      </c>
      <c r="K29" s="31">
        <f t="shared" si="5"/>
        <v>173.99486</v>
      </c>
      <c r="L29" s="31">
        <f t="shared" si="2"/>
        <v>205.9831458</v>
      </c>
      <c r="M29" s="31">
        <v>14968.1085948</v>
      </c>
      <c r="N29" s="47"/>
      <c r="O29" s="48">
        <f t="shared" si="3"/>
        <v>36462.3125369328</v>
      </c>
      <c r="P29" s="49" t="s">
        <v>73</v>
      </c>
      <c r="R29" s="21"/>
    </row>
    <row r="30" s="19" customFormat="1" ht="93" customHeight="1" spans="1:18">
      <c r="A30" s="29">
        <v>23</v>
      </c>
      <c r="B30" s="30" t="s">
        <v>108</v>
      </c>
      <c r="C30" s="30" t="s">
        <v>78</v>
      </c>
      <c r="D30" s="30" t="s">
        <v>69</v>
      </c>
      <c r="E30" s="30">
        <v>0.458</v>
      </c>
      <c r="F30" s="31">
        <v>250.81</v>
      </c>
      <c r="G30" s="31">
        <f t="shared" si="4"/>
        <v>5712</v>
      </c>
      <c r="H30" s="31">
        <v>5600</v>
      </c>
      <c r="I30" s="31">
        <v>0.02</v>
      </c>
      <c r="J30" s="31">
        <v>434.35</v>
      </c>
      <c r="K30" s="31">
        <f t="shared" si="5"/>
        <v>166.32616</v>
      </c>
      <c r="L30" s="31">
        <f t="shared" si="2"/>
        <v>196.9045848</v>
      </c>
      <c r="M30" s="31">
        <v>14308.3998288</v>
      </c>
      <c r="N30" s="47"/>
      <c r="O30" s="48">
        <f t="shared" si="3"/>
        <v>6553.2471215904</v>
      </c>
      <c r="P30" s="49" t="s">
        <v>73</v>
      </c>
      <c r="R30" s="21"/>
    </row>
    <row r="31" s="19" customFormat="1" ht="104.25" customHeight="1" spans="1:18">
      <c r="A31" s="29">
        <v>24</v>
      </c>
      <c r="B31" s="30" t="s">
        <v>109</v>
      </c>
      <c r="C31" s="35" t="s">
        <v>110</v>
      </c>
      <c r="D31" s="30" t="s">
        <v>111</v>
      </c>
      <c r="E31" s="30">
        <v>2566.52</v>
      </c>
      <c r="F31" s="36">
        <v>10.76</v>
      </c>
      <c r="G31" s="36">
        <f t="shared" si="4"/>
        <v>24.48</v>
      </c>
      <c r="H31" s="36">
        <v>24</v>
      </c>
      <c r="I31" s="36">
        <v>0.02</v>
      </c>
      <c r="J31" s="36">
        <v>3.81</v>
      </c>
      <c r="K31" s="36">
        <f t="shared" si="5"/>
        <v>1.0153</v>
      </c>
      <c r="L31" s="31">
        <f t="shared" si="2"/>
        <v>1.201959</v>
      </c>
      <c r="M31" s="36">
        <v>87.342354</v>
      </c>
      <c r="N31" s="36"/>
      <c r="O31" s="48">
        <f t="shared" si="3"/>
        <v>224165.89838808</v>
      </c>
      <c r="P31" s="49" t="s">
        <v>70</v>
      </c>
      <c r="Q31" s="53" t="s">
        <v>112</v>
      </c>
      <c r="R31" s="21"/>
    </row>
    <row r="32" s="19" customFormat="1" ht="138" customHeight="1" spans="1:18">
      <c r="A32" s="29">
        <v>25</v>
      </c>
      <c r="B32" s="37" t="s">
        <v>113</v>
      </c>
      <c r="C32" s="37" t="s">
        <v>114</v>
      </c>
      <c r="D32" s="37" t="s">
        <v>115</v>
      </c>
      <c r="E32" s="37">
        <v>110.82</v>
      </c>
      <c r="F32" s="36">
        <v>10.76</v>
      </c>
      <c r="G32" s="36">
        <f t="shared" si="4"/>
        <v>24.48</v>
      </c>
      <c r="H32" s="36">
        <v>24</v>
      </c>
      <c r="I32" s="36">
        <v>0.02</v>
      </c>
      <c r="J32" s="36">
        <v>3.81</v>
      </c>
      <c r="K32" s="36">
        <f t="shared" si="5"/>
        <v>1.0153</v>
      </c>
      <c r="L32" s="31">
        <f t="shared" si="2"/>
        <v>1.201959</v>
      </c>
      <c r="M32" s="36">
        <v>87.342354</v>
      </c>
      <c r="N32" s="36"/>
      <c r="O32" s="48">
        <f t="shared" si="3"/>
        <v>9679.27967028</v>
      </c>
      <c r="P32" s="50" t="s">
        <v>70</v>
      </c>
      <c r="Q32" s="55" t="s">
        <v>116</v>
      </c>
      <c r="R32" s="21"/>
    </row>
    <row r="33" s="19" customFormat="1" ht="70.5" customHeight="1" spans="1:18">
      <c r="A33" s="29">
        <v>26</v>
      </c>
      <c r="B33" s="37" t="s">
        <v>117</v>
      </c>
      <c r="C33" s="37" t="s">
        <v>118</v>
      </c>
      <c r="D33" s="37" t="s">
        <v>115</v>
      </c>
      <c r="E33" s="37">
        <v>31.15</v>
      </c>
      <c r="F33" s="30">
        <v>3</v>
      </c>
      <c r="G33" s="30">
        <v>0</v>
      </c>
      <c r="H33" s="30">
        <v>0</v>
      </c>
      <c r="I33" s="48">
        <v>0</v>
      </c>
      <c r="J33" s="30">
        <v>7</v>
      </c>
      <c r="K33" s="30">
        <v>0.26</v>
      </c>
      <c r="L33" s="31">
        <f t="shared" si="2"/>
        <v>0.3078</v>
      </c>
      <c r="M33" s="36">
        <v>22.36</v>
      </c>
      <c r="N33" s="36"/>
      <c r="O33" s="48">
        <f t="shared" si="3"/>
        <v>696.514</v>
      </c>
      <c r="P33" s="50" t="s">
        <v>70</v>
      </c>
      <c r="Q33" s="55" t="s">
        <v>116</v>
      </c>
      <c r="R33" s="21"/>
    </row>
    <row r="34" s="19" customFormat="1" ht="104.25" customHeight="1" spans="1:18">
      <c r="A34" s="29">
        <v>27</v>
      </c>
      <c r="B34" s="37" t="s">
        <v>119</v>
      </c>
      <c r="C34" s="37" t="s">
        <v>120</v>
      </c>
      <c r="D34" s="37" t="s">
        <v>115</v>
      </c>
      <c r="E34" s="37">
        <v>79.67</v>
      </c>
      <c r="F34" s="30">
        <v>3</v>
      </c>
      <c r="G34" s="30">
        <v>0</v>
      </c>
      <c r="H34" s="30">
        <v>0</v>
      </c>
      <c r="I34" s="48">
        <v>0</v>
      </c>
      <c r="J34" s="30">
        <v>12.6</v>
      </c>
      <c r="K34" s="30">
        <v>0.41</v>
      </c>
      <c r="L34" s="31">
        <f t="shared" si="2"/>
        <v>0.4803</v>
      </c>
      <c r="M34" s="36">
        <v>34.92</v>
      </c>
      <c r="N34" s="36"/>
      <c r="O34" s="48">
        <f t="shared" si="3"/>
        <v>2782.0764</v>
      </c>
      <c r="P34" s="50" t="s">
        <v>70</v>
      </c>
      <c r="Q34" s="55" t="s">
        <v>116</v>
      </c>
      <c r="R34" s="21"/>
    </row>
    <row r="35" s="19" customFormat="1" ht="70.5" customHeight="1" spans="1:18">
      <c r="A35" s="29">
        <v>28</v>
      </c>
      <c r="B35" s="37" t="s">
        <v>121</v>
      </c>
      <c r="C35" s="37" t="s">
        <v>122</v>
      </c>
      <c r="D35" s="37" t="s">
        <v>115</v>
      </c>
      <c r="E35" s="37">
        <v>60.59</v>
      </c>
      <c r="F35" s="30">
        <v>3</v>
      </c>
      <c r="G35" s="30">
        <v>0</v>
      </c>
      <c r="H35" s="30">
        <v>0</v>
      </c>
      <c r="I35" s="48">
        <v>0</v>
      </c>
      <c r="J35" s="30">
        <v>7</v>
      </c>
      <c r="K35" s="30">
        <v>0.26</v>
      </c>
      <c r="L35" s="31">
        <f t="shared" si="2"/>
        <v>0.3078</v>
      </c>
      <c r="M35" s="36">
        <v>22.36</v>
      </c>
      <c r="N35" s="36"/>
      <c r="O35" s="48">
        <f t="shared" si="3"/>
        <v>1354.7924</v>
      </c>
      <c r="P35" s="50" t="s">
        <v>70</v>
      </c>
      <c r="Q35" s="55" t="s">
        <v>116</v>
      </c>
      <c r="R35" s="21"/>
    </row>
    <row r="36" s="19" customFormat="1" ht="205.5" customHeight="1" spans="1:18">
      <c r="A36" s="29">
        <v>29</v>
      </c>
      <c r="B36" s="37" t="s">
        <v>123</v>
      </c>
      <c r="C36" s="37" t="s">
        <v>124</v>
      </c>
      <c r="D36" s="37" t="s">
        <v>115</v>
      </c>
      <c r="E36" s="37">
        <v>4.19</v>
      </c>
      <c r="F36" s="30">
        <v>200</v>
      </c>
      <c r="G36" s="30">
        <v>357</v>
      </c>
      <c r="H36" s="30">
        <v>350</v>
      </c>
      <c r="I36" s="30">
        <v>0.02</v>
      </c>
      <c r="J36" s="30">
        <v>150</v>
      </c>
      <c r="K36" s="30">
        <v>18.38</v>
      </c>
      <c r="L36" s="31">
        <f t="shared" si="2"/>
        <v>21.7614</v>
      </c>
      <c r="M36" s="36">
        <v>1581.32</v>
      </c>
      <c r="N36" s="36"/>
      <c r="O36" s="48">
        <f t="shared" si="3"/>
        <v>6625.7308</v>
      </c>
      <c r="P36" s="50" t="s">
        <v>70</v>
      </c>
      <c r="Q36" s="55" t="s">
        <v>116</v>
      </c>
      <c r="R36" s="21"/>
    </row>
    <row r="37" s="19" customFormat="1" ht="205.5" customHeight="1" spans="1:18">
      <c r="A37" s="29">
        <v>30</v>
      </c>
      <c r="B37" s="37" t="s">
        <v>125</v>
      </c>
      <c r="C37" s="37" t="s">
        <v>126</v>
      </c>
      <c r="D37" s="37" t="s">
        <v>115</v>
      </c>
      <c r="E37" s="37">
        <v>12.43</v>
      </c>
      <c r="F37" s="30">
        <v>230</v>
      </c>
      <c r="G37" s="30">
        <v>816</v>
      </c>
      <c r="H37" s="30">
        <v>800</v>
      </c>
      <c r="I37" s="30">
        <v>0.02</v>
      </c>
      <c r="J37" s="30">
        <v>150</v>
      </c>
      <c r="K37" s="48">
        <v>31.1</v>
      </c>
      <c r="L37" s="31">
        <f t="shared" si="2"/>
        <v>36.813</v>
      </c>
      <c r="M37" s="30">
        <v>2675.06</v>
      </c>
      <c r="N37" s="30"/>
      <c r="O37" s="48">
        <f t="shared" si="3"/>
        <v>33250.9958</v>
      </c>
      <c r="P37" s="50" t="s">
        <v>70</v>
      </c>
      <c r="Q37" s="55" t="s">
        <v>116</v>
      </c>
      <c r="R37" s="21"/>
    </row>
    <row r="38" s="19" customFormat="1" ht="228" customHeight="1" spans="1:18">
      <c r="A38" s="29">
        <v>31</v>
      </c>
      <c r="B38" s="37" t="s">
        <v>127</v>
      </c>
      <c r="C38" s="37" t="s">
        <v>128</v>
      </c>
      <c r="D38" s="37" t="s">
        <v>115</v>
      </c>
      <c r="E38" s="37">
        <v>2.82</v>
      </c>
      <c r="F38" s="30">
        <v>230</v>
      </c>
      <c r="G38" s="30">
        <v>826.2</v>
      </c>
      <c r="H38" s="30">
        <v>810</v>
      </c>
      <c r="I38" s="30">
        <v>0.02</v>
      </c>
      <c r="J38" s="30">
        <v>145</v>
      </c>
      <c r="K38" s="30">
        <v>32.23</v>
      </c>
      <c r="L38" s="31">
        <f t="shared" si="2"/>
        <v>37.0029</v>
      </c>
      <c r="M38" s="30">
        <v>2686.7</v>
      </c>
      <c r="N38" s="30"/>
      <c r="O38" s="48">
        <f t="shared" si="3"/>
        <v>7576.494</v>
      </c>
      <c r="P38" s="50" t="s">
        <v>70</v>
      </c>
      <c r="Q38" s="55" t="s">
        <v>116</v>
      </c>
      <c r="R38" s="21"/>
    </row>
    <row r="39" s="19" customFormat="1" ht="104.25" customHeight="1" spans="1:18">
      <c r="A39" s="29">
        <v>32</v>
      </c>
      <c r="B39" s="37" t="s">
        <v>129</v>
      </c>
      <c r="C39" s="37" t="s">
        <v>130</v>
      </c>
      <c r="D39" s="37" t="s">
        <v>69</v>
      </c>
      <c r="E39" s="37">
        <v>0.834</v>
      </c>
      <c r="F39" s="30">
        <v>150</v>
      </c>
      <c r="G39" s="30">
        <v>6630</v>
      </c>
      <c r="H39" s="30">
        <v>6500</v>
      </c>
      <c r="I39" s="30">
        <v>0.02</v>
      </c>
      <c r="J39" s="30">
        <v>200</v>
      </c>
      <c r="K39" s="30">
        <v>181.48</v>
      </c>
      <c r="L39" s="31">
        <f t="shared" si="2"/>
        <v>214.8444</v>
      </c>
      <c r="M39" s="30">
        <v>33020.44</v>
      </c>
      <c r="N39" s="30"/>
      <c r="O39" s="48">
        <f t="shared" si="3"/>
        <v>27539.04696</v>
      </c>
      <c r="P39" s="50" t="s">
        <v>131</v>
      </c>
      <c r="Q39" s="55" t="s">
        <v>116</v>
      </c>
      <c r="R39" s="21"/>
    </row>
    <row r="40" s="19" customFormat="1" ht="104.25" customHeight="1" spans="1:18">
      <c r="A40" s="29">
        <v>33</v>
      </c>
      <c r="B40" s="37" t="s">
        <v>129</v>
      </c>
      <c r="C40" s="37" t="s">
        <v>132</v>
      </c>
      <c r="D40" s="37" t="s">
        <v>69</v>
      </c>
      <c r="E40" s="37">
        <v>0.146</v>
      </c>
      <c r="F40" s="30">
        <v>150</v>
      </c>
      <c r="G40" s="30">
        <v>6630</v>
      </c>
      <c r="H40" s="30">
        <v>6500</v>
      </c>
      <c r="I40" s="30">
        <v>0.02</v>
      </c>
      <c r="J40" s="30">
        <v>200</v>
      </c>
      <c r="K40" s="30">
        <v>181.48</v>
      </c>
      <c r="L40" s="31">
        <f t="shared" si="2"/>
        <v>214.8444</v>
      </c>
      <c r="M40" s="30">
        <v>15612.02</v>
      </c>
      <c r="N40" s="30"/>
      <c r="O40" s="48">
        <f t="shared" si="3"/>
        <v>2279.35492</v>
      </c>
      <c r="P40" s="50" t="s">
        <v>131</v>
      </c>
      <c r="Q40" s="55" t="s">
        <v>116</v>
      </c>
      <c r="R40" s="21"/>
    </row>
    <row r="41" s="19" customFormat="1" ht="104.25" customHeight="1" spans="1:18">
      <c r="A41" s="38">
        <v>34</v>
      </c>
      <c r="B41" s="37" t="s">
        <v>133</v>
      </c>
      <c r="C41" s="37"/>
      <c r="D41" s="37" t="s">
        <v>134</v>
      </c>
      <c r="E41" s="37"/>
      <c r="F41" s="30"/>
      <c r="G41" s="30"/>
      <c r="H41" s="30"/>
      <c r="I41" s="30"/>
      <c r="J41" s="30"/>
      <c r="K41" s="30"/>
      <c r="L41" s="31"/>
      <c r="M41" s="30"/>
      <c r="N41" s="30"/>
      <c r="O41" s="48">
        <f>SUM(O7:O40)</f>
        <v>3838889.46487475</v>
      </c>
      <c r="P41" s="51"/>
      <c r="Q41" s="56"/>
      <c r="R41" s="21"/>
    </row>
    <row r="42" ht="63" customHeight="1" spans="1:16">
      <c r="A42" s="39" t="s">
        <v>135</v>
      </c>
      <c r="B42" s="40" t="s">
        <v>136</v>
      </c>
      <c r="C42" s="40"/>
      <c r="D42" s="40"/>
      <c r="E42" s="40"/>
      <c r="F42" s="40"/>
      <c r="G42" s="40"/>
      <c r="H42" s="40"/>
      <c r="I42" s="40"/>
      <c r="J42" s="40"/>
      <c r="K42" s="40"/>
      <c r="L42" s="40"/>
      <c r="M42" s="40"/>
      <c r="N42" s="40"/>
      <c r="O42" s="52"/>
      <c r="P42" s="40"/>
    </row>
  </sheetData>
  <mergeCells count="51">
    <mergeCell ref="A1:P1"/>
    <mergeCell ref="A2:F2"/>
    <mergeCell ref="G2:M2"/>
    <mergeCell ref="N2:P2"/>
    <mergeCell ref="F3:L3"/>
    <mergeCell ref="M6:N6"/>
    <mergeCell ref="M7:N7"/>
    <mergeCell ref="M8:N8"/>
    <mergeCell ref="M9:N9"/>
    <mergeCell ref="M10:N10"/>
    <mergeCell ref="M11:N11"/>
    <mergeCell ref="M12:N12"/>
    <mergeCell ref="M13:N13"/>
    <mergeCell ref="M14:N14"/>
    <mergeCell ref="M15:N15"/>
    <mergeCell ref="M16:N16"/>
    <mergeCell ref="M17:N17"/>
    <mergeCell ref="M18:N18"/>
    <mergeCell ref="M19:N19"/>
    <mergeCell ref="M20:N20"/>
    <mergeCell ref="M21:N21"/>
    <mergeCell ref="M22:N22"/>
    <mergeCell ref="M23:N23"/>
    <mergeCell ref="M24:N24"/>
    <mergeCell ref="M25:N25"/>
    <mergeCell ref="M26:N26"/>
    <mergeCell ref="M27:N27"/>
    <mergeCell ref="M28:N28"/>
    <mergeCell ref="M29:N29"/>
    <mergeCell ref="M30:N30"/>
    <mergeCell ref="M31:N31"/>
    <mergeCell ref="M32:N32"/>
    <mergeCell ref="M33:N33"/>
    <mergeCell ref="M34:N34"/>
    <mergeCell ref="M35:N35"/>
    <mergeCell ref="M36:N36"/>
    <mergeCell ref="M37:N37"/>
    <mergeCell ref="M38:N38"/>
    <mergeCell ref="M39:N39"/>
    <mergeCell ref="M40:N40"/>
    <mergeCell ref="B42:P42"/>
    <mergeCell ref="A3:A5"/>
    <mergeCell ref="B3:B5"/>
    <mergeCell ref="C3:C5"/>
    <mergeCell ref="D3:D5"/>
    <mergeCell ref="E3:E5"/>
    <mergeCell ref="F4:F5"/>
    <mergeCell ref="J4:J5"/>
    <mergeCell ref="O3:O5"/>
    <mergeCell ref="P3:P5"/>
    <mergeCell ref="M3:N5"/>
  </mergeCells>
  <pageMargins left="0.511805555555556" right="0.156944444444444" top="1" bottom="0.314583333333333" header="0.5" footer="0.5"/>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7"/>
  <sheetViews>
    <sheetView topLeftCell="N7" workbookViewId="0">
      <selection activeCell="W12" sqref="W12"/>
    </sheetView>
  </sheetViews>
  <sheetFormatPr defaultColWidth="9.14285714285714" defaultRowHeight="12.75"/>
  <cols>
    <col min="1" max="1" width="8" style="3" customWidth="1"/>
    <col min="2" max="2" width="27.1428571428571" style="4" customWidth="1"/>
    <col min="4" max="4" width="12.4285714285714" customWidth="1"/>
    <col min="5" max="6" width="13.2857142857143" customWidth="1"/>
    <col min="7" max="7" width="12.5714285714286" customWidth="1"/>
    <col min="10" max="10" width="22" customWidth="1"/>
    <col min="18" max="18" width="14.5714285714286" customWidth="1"/>
  </cols>
  <sheetData>
    <row r="1" ht="41.1" customHeight="1" spans="1:31">
      <c r="A1" s="5" t="s">
        <v>137</v>
      </c>
      <c r="B1" s="6"/>
      <c r="C1" s="5"/>
      <c r="D1" s="5"/>
      <c r="E1" s="5"/>
      <c r="F1" s="5"/>
      <c r="G1" s="5"/>
      <c r="I1" s="18" t="s">
        <v>138</v>
      </c>
      <c r="J1" s="6"/>
      <c r="K1" s="5"/>
      <c r="L1" s="5"/>
      <c r="M1" s="5"/>
      <c r="N1" s="5"/>
      <c r="O1" s="5"/>
      <c r="Q1" s="18" t="s">
        <v>139</v>
      </c>
      <c r="R1" s="6"/>
      <c r="S1" s="5"/>
      <c r="T1" s="5"/>
      <c r="U1" s="5"/>
      <c r="V1" s="5"/>
      <c r="W1" s="5"/>
      <c r="Y1" s="18" t="s">
        <v>140</v>
      </c>
      <c r="Z1" s="6"/>
      <c r="AA1" s="5"/>
      <c r="AB1" s="5"/>
      <c r="AC1" s="5"/>
      <c r="AD1" s="5"/>
      <c r="AE1" s="5"/>
    </row>
    <row r="2" s="1" customFormat="1" ht="38.1" customHeight="1" spans="1:31">
      <c r="A2" s="7" t="s">
        <v>34</v>
      </c>
      <c r="B2" s="8" t="s">
        <v>23</v>
      </c>
      <c r="C2" s="7" t="s">
        <v>24</v>
      </c>
      <c r="D2" s="7" t="s">
        <v>141</v>
      </c>
      <c r="E2" s="7" t="s">
        <v>142</v>
      </c>
      <c r="F2" s="7" t="s">
        <v>133</v>
      </c>
      <c r="G2" s="7" t="s">
        <v>28</v>
      </c>
      <c r="I2" s="7" t="s">
        <v>34</v>
      </c>
      <c r="J2" s="8" t="s">
        <v>23</v>
      </c>
      <c r="K2" s="7" t="s">
        <v>24</v>
      </c>
      <c r="L2" s="7" t="s">
        <v>141</v>
      </c>
      <c r="M2" s="7" t="s">
        <v>142</v>
      </c>
      <c r="N2" s="7" t="s">
        <v>133</v>
      </c>
      <c r="O2" s="7" t="s">
        <v>28</v>
      </c>
      <c r="Q2" s="7" t="s">
        <v>34</v>
      </c>
      <c r="R2" s="8" t="s">
        <v>23</v>
      </c>
      <c r="S2" s="7" t="s">
        <v>24</v>
      </c>
      <c r="T2" s="7" t="s">
        <v>141</v>
      </c>
      <c r="U2" s="7" t="s">
        <v>142</v>
      </c>
      <c r="V2" s="7" t="s">
        <v>133</v>
      </c>
      <c r="W2" s="7" t="s">
        <v>28</v>
      </c>
      <c r="Y2" s="7" t="s">
        <v>34</v>
      </c>
      <c r="Z2" s="8" t="s">
        <v>23</v>
      </c>
      <c r="AA2" s="7" t="s">
        <v>24</v>
      </c>
      <c r="AB2" s="7" t="s">
        <v>141</v>
      </c>
      <c r="AC2" s="7" t="s">
        <v>142</v>
      </c>
      <c r="AD2" s="7" t="s">
        <v>133</v>
      </c>
      <c r="AE2" s="7" t="s">
        <v>28</v>
      </c>
    </row>
    <row r="3" s="2" customFormat="1" ht="38.1" customHeight="1" spans="1:31">
      <c r="A3" s="7"/>
      <c r="B3" s="9" t="s">
        <v>143</v>
      </c>
      <c r="C3" s="10"/>
      <c r="D3" s="10"/>
      <c r="E3" s="10"/>
      <c r="F3" s="10"/>
      <c r="G3" s="10"/>
      <c r="I3" s="7"/>
      <c r="J3" s="9" t="s">
        <v>143</v>
      </c>
      <c r="K3" s="10"/>
      <c r="L3" s="10"/>
      <c r="M3" s="10"/>
      <c r="N3" s="10"/>
      <c r="O3" s="10"/>
      <c r="Q3" s="7"/>
      <c r="R3" s="9" t="s">
        <v>143</v>
      </c>
      <c r="S3" s="10"/>
      <c r="T3" s="10"/>
      <c r="U3" s="10"/>
      <c r="V3" s="10"/>
      <c r="W3" s="10"/>
      <c r="Y3" s="7"/>
      <c r="Z3" s="9" t="s">
        <v>143</v>
      </c>
      <c r="AA3" s="10"/>
      <c r="AB3" s="10"/>
      <c r="AC3" s="10"/>
      <c r="AD3" s="10"/>
      <c r="AE3" s="10"/>
    </row>
    <row r="4" ht="48.95" customHeight="1" spans="1:31">
      <c r="A4" s="11">
        <v>1</v>
      </c>
      <c r="B4" s="12" t="s">
        <v>144</v>
      </c>
      <c r="C4" s="13" t="s">
        <v>145</v>
      </c>
      <c r="D4" s="14">
        <v>2</v>
      </c>
      <c r="E4" s="14"/>
      <c r="F4" s="14"/>
      <c r="G4" s="14"/>
      <c r="I4" s="11">
        <v>1</v>
      </c>
      <c r="J4" s="12" t="s">
        <v>144</v>
      </c>
      <c r="K4" s="13" t="s">
        <v>145</v>
      </c>
      <c r="L4" s="14">
        <v>2</v>
      </c>
      <c r="M4" s="14"/>
      <c r="N4" s="14"/>
      <c r="O4" s="14"/>
      <c r="Q4" s="11">
        <v>1</v>
      </c>
      <c r="R4" s="12" t="s">
        <v>144</v>
      </c>
      <c r="S4" s="13" t="s">
        <v>145</v>
      </c>
      <c r="T4" s="14">
        <v>2</v>
      </c>
      <c r="U4" s="14"/>
      <c r="V4" s="14"/>
      <c r="W4" s="14"/>
      <c r="Y4" s="11">
        <v>1</v>
      </c>
      <c r="Z4" s="12" t="s">
        <v>144</v>
      </c>
      <c r="AA4" s="13" t="s">
        <v>145</v>
      </c>
      <c r="AB4" s="14">
        <v>2</v>
      </c>
      <c r="AC4" s="14"/>
      <c r="AD4" s="14"/>
      <c r="AE4" s="14"/>
    </row>
    <row r="5" ht="48.95" customHeight="1" spans="1:31">
      <c r="A5" s="11">
        <v>3</v>
      </c>
      <c r="B5" s="15" t="s">
        <v>146</v>
      </c>
      <c r="C5" s="14" t="s">
        <v>111</v>
      </c>
      <c r="D5" s="14">
        <f>5.17*2</f>
        <v>10.34</v>
      </c>
      <c r="E5" s="14">
        <v>30.62</v>
      </c>
      <c r="F5" s="14">
        <f>E5*D5</f>
        <v>316.6108</v>
      </c>
      <c r="G5" s="14"/>
      <c r="I5" s="11">
        <v>3</v>
      </c>
      <c r="J5" s="15" t="s">
        <v>146</v>
      </c>
      <c r="K5" s="14" t="s">
        <v>111</v>
      </c>
      <c r="L5" s="14">
        <f>5.17*2</f>
        <v>10.34</v>
      </c>
      <c r="M5" s="14">
        <v>30.62</v>
      </c>
      <c r="N5" s="14">
        <f>M5*L5</f>
        <v>316.6108</v>
      </c>
      <c r="O5" s="14"/>
      <c r="Q5" s="11">
        <v>3</v>
      </c>
      <c r="R5" s="15" t="s">
        <v>146</v>
      </c>
      <c r="S5" s="14" t="s">
        <v>111</v>
      </c>
      <c r="T5" s="14">
        <f>5.17*2</f>
        <v>10.34</v>
      </c>
      <c r="U5" s="14">
        <v>30.62</v>
      </c>
      <c r="V5" s="14">
        <f>U5*T5</f>
        <v>316.6108</v>
      </c>
      <c r="W5" s="14"/>
      <c r="Y5" s="11">
        <v>3</v>
      </c>
      <c r="Z5" s="15" t="s">
        <v>146</v>
      </c>
      <c r="AA5" s="14" t="s">
        <v>111</v>
      </c>
      <c r="AB5" s="14">
        <f>5.17*2</f>
        <v>10.34</v>
      </c>
      <c r="AC5" s="14">
        <v>30.62</v>
      </c>
      <c r="AD5" s="14">
        <f>AC5*AB5</f>
        <v>316.6108</v>
      </c>
      <c r="AE5" s="14"/>
    </row>
    <row r="6" ht="48.95" customHeight="1" spans="1:31">
      <c r="A6" s="11">
        <v>4</v>
      </c>
      <c r="B6" s="15" t="s">
        <v>147</v>
      </c>
      <c r="C6" s="14" t="s">
        <v>111</v>
      </c>
      <c r="D6" s="14">
        <f>5.17*8</f>
        <v>41.36</v>
      </c>
      <c r="E6" s="14">
        <v>8</v>
      </c>
      <c r="F6" s="14">
        <f>E6*D6</f>
        <v>330.88</v>
      </c>
      <c r="G6" s="14"/>
      <c r="I6" s="11">
        <v>4</v>
      </c>
      <c r="J6" s="15" t="s">
        <v>147</v>
      </c>
      <c r="K6" s="14" t="s">
        <v>111</v>
      </c>
      <c r="L6" s="14">
        <f>5.17*8</f>
        <v>41.36</v>
      </c>
      <c r="M6" s="14">
        <v>8</v>
      </c>
      <c r="N6" s="14">
        <f>M6*L6</f>
        <v>330.88</v>
      </c>
      <c r="O6" s="14"/>
      <c r="Q6" s="11">
        <v>4</v>
      </c>
      <c r="R6" s="15" t="s">
        <v>147</v>
      </c>
      <c r="S6" s="14" t="s">
        <v>111</v>
      </c>
      <c r="T6" s="14">
        <f>5.17*8</f>
        <v>41.36</v>
      </c>
      <c r="U6" s="14">
        <v>8</v>
      </c>
      <c r="V6" s="14">
        <f>U6*T6</f>
        <v>330.88</v>
      </c>
      <c r="W6" s="14"/>
      <c r="Y6" s="11">
        <v>4</v>
      </c>
      <c r="Z6" s="15" t="s">
        <v>147</v>
      </c>
      <c r="AA6" s="14" t="s">
        <v>111</v>
      </c>
      <c r="AB6" s="14">
        <f>5.17*8</f>
        <v>41.36</v>
      </c>
      <c r="AC6" s="14">
        <v>8</v>
      </c>
      <c r="AD6" s="14">
        <f>AC6*AB6</f>
        <v>330.88</v>
      </c>
      <c r="AE6" s="14"/>
    </row>
    <row r="7" ht="48.95" customHeight="1" spans="1:31">
      <c r="A7" s="11">
        <v>5</v>
      </c>
      <c r="B7" s="15" t="s">
        <v>148</v>
      </c>
      <c r="C7" s="14" t="s">
        <v>111</v>
      </c>
      <c r="D7" s="14">
        <f>(0.575+0.495+0.858+0.11+0.19+0.787+0.148+0.148+0.475+0.675+0.495+0.855)*6</f>
        <v>34.866</v>
      </c>
      <c r="E7" s="14">
        <v>3.06</v>
      </c>
      <c r="F7" s="14">
        <f t="shared" ref="F7:F21" si="0">E7*D7</f>
        <v>106.68996</v>
      </c>
      <c r="G7" s="14"/>
      <c r="I7" s="11">
        <v>5</v>
      </c>
      <c r="J7" s="15" t="s">
        <v>148</v>
      </c>
      <c r="K7" s="14" t="s">
        <v>111</v>
      </c>
      <c r="L7" s="14">
        <f>(0.575+0.495+0.858+0.11+0.19+0.787+0.148+0.148+0.475+0.675+0.495+0.855)*6</f>
        <v>34.866</v>
      </c>
      <c r="M7" s="14">
        <v>3.06</v>
      </c>
      <c r="N7" s="14">
        <f t="shared" ref="N7:N16" si="1">M7*L7</f>
        <v>106.68996</v>
      </c>
      <c r="O7" s="14"/>
      <c r="Q7" s="11">
        <v>5</v>
      </c>
      <c r="R7" s="15" t="s">
        <v>148</v>
      </c>
      <c r="S7" s="14" t="s">
        <v>111</v>
      </c>
      <c r="T7" s="14">
        <f>(0.575+0.495+0.858+0.11+0.19+0.787+0.148+0.148+0.475+0.675+0.495+0.855)*6</f>
        <v>34.866</v>
      </c>
      <c r="U7" s="14">
        <v>3.06</v>
      </c>
      <c r="V7" s="14">
        <f t="shared" ref="V7:V16" si="2">U7*T7</f>
        <v>106.68996</v>
      </c>
      <c r="W7" s="14"/>
      <c r="Y7" s="11">
        <v>5</v>
      </c>
      <c r="Z7" s="15" t="s">
        <v>148</v>
      </c>
      <c r="AA7" s="14" t="s">
        <v>111</v>
      </c>
      <c r="AB7" s="14">
        <f>(0.575+0.495+0.858+0.11+0.19+0.787+0.148+0.148+0.475+0.675+0.495+0.855)*6</f>
        <v>34.866</v>
      </c>
      <c r="AC7" s="14">
        <v>3.06</v>
      </c>
      <c r="AD7" s="14">
        <f t="shared" ref="AD7:AD16" si="3">AC7*AB7</f>
        <v>106.68996</v>
      </c>
      <c r="AE7" s="14"/>
    </row>
    <row r="8" ht="48.95" customHeight="1" spans="1:31">
      <c r="A8" s="11">
        <v>6</v>
      </c>
      <c r="B8" s="15" t="s">
        <v>149</v>
      </c>
      <c r="C8" s="14" t="s">
        <v>111</v>
      </c>
      <c r="D8" s="14">
        <f>(0.185*2+0.085*2+0.11*2+0.135+0.11*2+0.185*2+0.085*2+0.135)*6</f>
        <v>10.74</v>
      </c>
      <c r="E8" s="14">
        <v>10</v>
      </c>
      <c r="F8" s="14">
        <f t="shared" si="0"/>
        <v>107.4</v>
      </c>
      <c r="G8" s="14"/>
      <c r="I8" s="11">
        <v>6</v>
      </c>
      <c r="J8" s="15" t="s">
        <v>149</v>
      </c>
      <c r="K8" s="14" t="s">
        <v>111</v>
      </c>
      <c r="L8" s="14">
        <f>(0.185*2+0.085*2+0.11*2+0.135+0.11*2+0.185*2+0.085*2+0.135)*6</f>
        <v>10.74</v>
      </c>
      <c r="M8" s="14">
        <v>10</v>
      </c>
      <c r="N8" s="14">
        <f t="shared" si="1"/>
        <v>107.4</v>
      </c>
      <c r="O8" s="14"/>
      <c r="Q8" s="11">
        <v>6</v>
      </c>
      <c r="R8" s="15" t="s">
        <v>149</v>
      </c>
      <c r="S8" s="14" t="s">
        <v>111</v>
      </c>
      <c r="T8" s="14">
        <f>(0.185*2+0.085*2+0.11*2+0.135+0.11*2+0.185*2+0.085*2+0.135)*6</f>
        <v>10.74</v>
      </c>
      <c r="U8" s="14">
        <v>10</v>
      </c>
      <c r="V8" s="14">
        <f t="shared" si="2"/>
        <v>107.4</v>
      </c>
      <c r="W8" s="14"/>
      <c r="Y8" s="11">
        <v>6</v>
      </c>
      <c r="Z8" s="15" t="s">
        <v>149</v>
      </c>
      <c r="AA8" s="14" t="s">
        <v>111</v>
      </c>
      <c r="AB8" s="14">
        <f>(0.185*2+0.085*2+0.11*2+0.135+0.11*2+0.185*2+0.085*2+0.135)*6</f>
        <v>10.74</v>
      </c>
      <c r="AC8" s="14">
        <v>10</v>
      </c>
      <c r="AD8" s="14">
        <f t="shared" si="3"/>
        <v>107.4</v>
      </c>
      <c r="AE8" s="14"/>
    </row>
    <row r="9" ht="78" customHeight="1" spans="1:31">
      <c r="A9" s="11">
        <v>7</v>
      </c>
      <c r="B9" s="12" t="s">
        <v>150</v>
      </c>
      <c r="C9" s="13" t="s">
        <v>145</v>
      </c>
      <c r="D9" s="14">
        <f>6*6</f>
        <v>36</v>
      </c>
      <c r="E9" s="14"/>
      <c r="F9" s="14">
        <f t="shared" si="0"/>
        <v>0</v>
      </c>
      <c r="G9" s="14"/>
      <c r="I9" s="11">
        <v>7</v>
      </c>
      <c r="J9" s="12" t="s">
        <v>150</v>
      </c>
      <c r="K9" s="13" t="s">
        <v>145</v>
      </c>
      <c r="L9" s="14">
        <f>6*6</f>
        <v>36</v>
      </c>
      <c r="M9" s="14"/>
      <c r="N9" s="14">
        <f t="shared" si="1"/>
        <v>0</v>
      </c>
      <c r="O9" s="14"/>
      <c r="Q9" s="11">
        <v>7</v>
      </c>
      <c r="R9" s="12" t="s">
        <v>150</v>
      </c>
      <c r="S9" s="13" t="s">
        <v>145</v>
      </c>
      <c r="T9" s="14">
        <f>6*6</f>
        <v>36</v>
      </c>
      <c r="U9" s="14"/>
      <c r="V9" s="14">
        <f t="shared" si="2"/>
        <v>0</v>
      </c>
      <c r="W9" s="14"/>
      <c r="Y9" s="11">
        <v>7</v>
      </c>
      <c r="Z9" s="12" t="s">
        <v>150</v>
      </c>
      <c r="AA9" s="13" t="s">
        <v>145</v>
      </c>
      <c r="AB9" s="14">
        <f>6*6</f>
        <v>36</v>
      </c>
      <c r="AC9" s="14"/>
      <c r="AD9" s="14">
        <f t="shared" si="3"/>
        <v>0</v>
      </c>
      <c r="AE9" s="14"/>
    </row>
    <row r="10" ht="78" customHeight="1" spans="1:31">
      <c r="A10" s="11"/>
      <c r="B10" s="12" t="s">
        <v>151</v>
      </c>
      <c r="C10" s="13"/>
      <c r="D10" s="14">
        <f>0.21*7</f>
        <v>1.47</v>
      </c>
      <c r="E10" s="14">
        <v>3.06</v>
      </c>
      <c r="F10" s="14">
        <f t="shared" si="0"/>
        <v>4.4982</v>
      </c>
      <c r="G10" s="14"/>
      <c r="I10" s="11"/>
      <c r="J10" s="12" t="s">
        <v>151</v>
      </c>
      <c r="K10" s="13"/>
      <c r="L10" s="14">
        <f>0.21*7</f>
        <v>1.47</v>
      </c>
      <c r="M10" s="14">
        <v>3.06</v>
      </c>
      <c r="N10" s="14">
        <f t="shared" si="1"/>
        <v>4.4982</v>
      </c>
      <c r="O10" s="14"/>
      <c r="Q10" s="11"/>
      <c r="R10" s="12" t="s">
        <v>151</v>
      </c>
      <c r="S10" s="13"/>
      <c r="T10" s="14">
        <f>0.21*7</f>
        <v>1.47</v>
      </c>
      <c r="U10" s="14">
        <v>3.06</v>
      </c>
      <c r="V10" s="14">
        <f t="shared" si="2"/>
        <v>4.4982</v>
      </c>
      <c r="W10" s="14"/>
      <c r="Y10" s="11"/>
      <c r="Z10" s="12" t="s">
        <v>151</v>
      </c>
      <c r="AA10" s="13"/>
      <c r="AB10" s="14">
        <f>0.21*7</f>
        <v>1.47</v>
      </c>
      <c r="AC10" s="14">
        <v>3.06</v>
      </c>
      <c r="AD10" s="14">
        <f t="shared" si="3"/>
        <v>4.4982</v>
      </c>
      <c r="AE10" s="14"/>
    </row>
    <row r="11" ht="42" customHeight="1" spans="1:31">
      <c r="A11" s="11"/>
      <c r="B11" s="16" t="s">
        <v>152</v>
      </c>
      <c r="C11" s="13"/>
      <c r="D11" s="14"/>
      <c r="E11" s="14"/>
      <c r="F11" s="14">
        <f t="shared" si="0"/>
        <v>0</v>
      </c>
      <c r="G11" s="14"/>
      <c r="I11" s="11"/>
      <c r="J11" s="16" t="s">
        <v>152</v>
      </c>
      <c r="K11" s="13"/>
      <c r="L11" s="14"/>
      <c r="M11" s="14"/>
      <c r="N11" s="14">
        <f t="shared" si="1"/>
        <v>0</v>
      </c>
      <c r="O11" s="14"/>
      <c r="Q11" s="11"/>
      <c r="R11" s="16" t="s">
        <v>152</v>
      </c>
      <c r="S11" s="13"/>
      <c r="T11" s="14"/>
      <c r="U11" s="14"/>
      <c r="V11" s="14">
        <f t="shared" si="2"/>
        <v>0</v>
      </c>
      <c r="W11" s="14"/>
      <c r="Y11" s="11"/>
      <c r="Z11" s="16" t="s">
        <v>152</v>
      </c>
      <c r="AA11" s="13"/>
      <c r="AB11" s="14"/>
      <c r="AC11" s="14"/>
      <c r="AD11" s="14">
        <f t="shared" si="3"/>
        <v>0</v>
      </c>
      <c r="AE11" s="14"/>
    </row>
    <row r="12" ht="48.95" customHeight="1" spans="1:31">
      <c r="A12" s="11">
        <v>1</v>
      </c>
      <c r="B12" s="15" t="s">
        <v>148</v>
      </c>
      <c r="C12" s="14" t="s">
        <v>111</v>
      </c>
      <c r="D12" s="14">
        <f>(0.547+0.156+0.686+1.112+1.137)*2+1.13*4+(0.547+0.156+0.686)*3*2+(1.55+1.7+1.055)*3</f>
        <v>33.045</v>
      </c>
      <c r="E12" s="14"/>
      <c r="F12" s="14">
        <f t="shared" si="0"/>
        <v>0</v>
      </c>
      <c r="G12" s="14"/>
      <c r="I12" s="11">
        <v>1</v>
      </c>
      <c r="J12" s="15" t="s">
        <v>148</v>
      </c>
      <c r="K12" s="14" t="s">
        <v>111</v>
      </c>
      <c r="L12" s="14">
        <f>(0.547+0.156+0.686+1.112+1.137)*2+1.13*4+(0.547+0.156+0.686)*3*2+(1.55+1.7+1.055)*3</f>
        <v>33.045</v>
      </c>
      <c r="M12" s="14">
        <f>M10</f>
        <v>3.06</v>
      </c>
      <c r="N12" s="14">
        <f t="shared" si="1"/>
        <v>101.1177</v>
      </c>
      <c r="O12" s="14"/>
      <c r="Q12" s="11">
        <v>1</v>
      </c>
      <c r="R12" s="15" t="s">
        <v>148</v>
      </c>
      <c r="S12" s="14" t="s">
        <v>111</v>
      </c>
      <c r="T12" s="14">
        <f>(0.547+0.156+0.686+1.112+1.137)*2+1.13*4+(0.547+0.156+0.686)*3*2+(1.55+1.7+1.055)*3</f>
        <v>33.045</v>
      </c>
      <c r="U12" s="14">
        <f>U10</f>
        <v>3.06</v>
      </c>
      <c r="V12" s="14">
        <f t="shared" si="2"/>
        <v>101.1177</v>
      </c>
      <c r="W12" s="14"/>
      <c r="Y12" s="11">
        <v>1</v>
      </c>
      <c r="Z12" s="15" t="s">
        <v>148</v>
      </c>
      <c r="AA12" s="14" t="s">
        <v>111</v>
      </c>
      <c r="AB12" s="14">
        <f>(0.547+0.156+0.686+1.112)*2+(0.547+0.156+0.686)*3*2+(1.55+1.055)*3</f>
        <v>21.151</v>
      </c>
      <c r="AC12" s="14">
        <f>AC10</f>
        <v>3.06</v>
      </c>
      <c r="AD12" s="14">
        <f t="shared" si="3"/>
        <v>64.72206</v>
      </c>
      <c r="AE12" s="14"/>
    </row>
    <row r="13" ht="48.95" customHeight="1" spans="1:31">
      <c r="A13" s="11"/>
      <c r="B13" s="12" t="s">
        <v>153</v>
      </c>
      <c r="C13" s="13" t="s">
        <v>145</v>
      </c>
      <c r="D13" s="14">
        <f>3*2</f>
        <v>6</v>
      </c>
      <c r="E13" s="14"/>
      <c r="F13" s="14">
        <f t="shared" si="0"/>
        <v>0</v>
      </c>
      <c r="G13" s="14"/>
      <c r="I13" s="11"/>
      <c r="J13" s="12" t="s">
        <v>153</v>
      </c>
      <c r="K13" s="13" t="s">
        <v>145</v>
      </c>
      <c r="L13" s="14">
        <f>3*2</f>
        <v>6</v>
      </c>
      <c r="M13" s="14"/>
      <c r="N13" s="14">
        <f t="shared" si="1"/>
        <v>0</v>
      </c>
      <c r="O13" s="14"/>
      <c r="Q13" s="11"/>
      <c r="R13" s="12" t="s">
        <v>153</v>
      </c>
      <c r="S13" s="13" t="s">
        <v>145</v>
      </c>
      <c r="T13" s="14">
        <f>3*2</f>
        <v>6</v>
      </c>
      <c r="U13" s="14"/>
      <c r="V13" s="14">
        <f t="shared" si="2"/>
        <v>0</v>
      </c>
      <c r="W13" s="14"/>
      <c r="Y13" s="11"/>
      <c r="Z13" s="12" t="s">
        <v>153</v>
      </c>
      <c r="AA13" s="13" t="s">
        <v>145</v>
      </c>
      <c r="AB13" s="14">
        <f>3*2</f>
        <v>6</v>
      </c>
      <c r="AC13" s="14"/>
      <c r="AD13" s="14">
        <f t="shared" si="3"/>
        <v>0</v>
      </c>
      <c r="AE13" s="14"/>
    </row>
    <row r="14" ht="48.95" customHeight="1" spans="1:31">
      <c r="A14" s="11"/>
      <c r="B14" s="16" t="s">
        <v>154</v>
      </c>
      <c r="C14" s="14"/>
      <c r="D14" s="14"/>
      <c r="E14" s="14"/>
      <c r="F14" s="14">
        <f t="shared" si="0"/>
        <v>0</v>
      </c>
      <c r="G14" s="14"/>
      <c r="I14" s="11"/>
      <c r="J14" s="16" t="s">
        <v>154</v>
      </c>
      <c r="K14" s="14"/>
      <c r="L14" s="14"/>
      <c r="M14" s="14"/>
      <c r="N14" s="14">
        <f t="shared" si="1"/>
        <v>0</v>
      </c>
      <c r="O14" s="14"/>
      <c r="Q14" s="11"/>
      <c r="R14" s="16" t="s">
        <v>154</v>
      </c>
      <c r="S14" s="14"/>
      <c r="T14" s="14"/>
      <c r="U14" s="14"/>
      <c r="V14" s="14">
        <f t="shared" si="2"/>
        <v>0</v>
      </c>
      <c r="W14" s="14"/>
      <c r="Y14" s="11"/>
      <c r="Z14" s="16" t="s">
        <v>154</v>
      </c>
      <c r="AA14" s="14"/>
      <c r="AB14" s="14"/>
      <c r="AC14" s="14"/>
      <c r="AD14" s="14">
        <f t="shared" si="3"/>
        <v>0</v>
      </c>
      <c r="AE14" s="14"/>
    </row>
    <row r="15" ht="48.95" customHeight="1" spans="1:31">
      <c r="A15" s="11"/>
      <c r="B15" s="15" t="s">
        <v>148</v>
      </c>
      <c r="C15" s="14" t="s">
        <v>111</v>
      </c>
      <c r="D15" s="14">
        <f>(0.543+0.156+0.686+1.112+1.133*2+0.296*3)*3+3.98*3+(1.55+1.7+1.055)*3</f>
        <v>41.808</v>
      </c>
      <c r="E15" s="14">
        <v>3.06</v>
      </c>
      <c r="F15" s="14">
        <f t="shared" si="0"/>
        <v>127.93248</v>
      </c>
      <c r="G15" s="14"/>
      <c r="I15" s="11"/>
      <c r="J15" s="15" t="s">
        <v>148</v>
      </c>
      <c r="K15" s="14" t="s">
        <v>111</v>
      </c>
      <c r="L15" s="14">
        <f>(0.543+0.156+0.686+1.112+1.133*2+0.296*3)*3+3.98*3+(1.55+1.7+1.055)*3</f>
        <v>41.808</v>
      </c>
      <c r="M15" s="14">
        <v>3.06</v>
      </c>
      <c r="N15" s="14">
        <f t="shared" si="1"/>
        <v>127.93248</v>
      </c>
      <c r="O15" s="14"/>
      <c r="Q15" s="11"/>
      <c r="R15" s="15" t="s">
        <v>148</v>
      </c>
      <c r="S15" s="14" t="s">
        <v>111</v>
      </c>
      <c r="T15" s="14">
        <f>(0.543+0.156+0.686+1.112+1.133*2+0.296*3)*3+3.98*3+(1.55+1.7+1.055)*3</f>
        <v>41.808</v>
      </c>
      <c r="U15" s="14">
        <v>3.06</v>
      </c>
      <c r="V15" s="14">
        <f t="shared" si="2"/>
        <v>127.93248</v>
      </c>
      <c r="W15" s="14"/>
      <c r="Y15" s="11"/>
      <c r="Z15" s="15" t="s">
        <v>148</v>
      </c>
      <c r="AA15" s="14" t="s">
        <v>111</v>
      </c>
      <c r="AB15" s="14">
        <f>(0.543+0.156+0.686+1.112+1.133*2+0.296*3)*3+3.98*3+(1.55+1.7+1.055)*3</f>
        <v>41.808</v>
      </c>
      <c r="AC15" s="14">
        <v>3.06</v>
      </c>
      <c r="AD15" s="14">
        <f t="shared" si="3"/>
        <v>127.93248</v>
      </c>
      <c r="AE15" s="14"/>
    </row>
    <row r="16" ht="48.95" customHeight="1" spans="1:31">
      <c r="A16" s="11"/>
      <c r="B16" s="12" t="s">
        <v>155</v>
      </c>
      <c r="C16" s="13" t="s">
        <v>145</v>
      </c>
      <c r="D16" s="14">
        <f>5*3</f>
        <v>15</v>
      </c>
      <c r="E16" s="14"/>
      <c r="F16" s="14">
        <f t="shared" si="0"/>
        <v>0</v>
      </c>
      <c r="G16" s="14"/>
      <c r="I16" s="11"/>
      <c r="J16" s="12" t="s">
        <v>155</v>
      </c>
      <c r="K16" s="13" t="s">
        <v>145</v>
      </c>
      <c r="L16" s="14">
        <f>5*3</f>
        <v>15</v>
      </c>
      <c r="M16" s="14"/>
      <c r="N16" s="14">
        <f t="shared" si="1"/>
        <v>0</v>
      </c>
      <c r="O16" s="14"/>
      <c r="Q16" s="11"/>
      <c r="R16" s="12" t="s">
        <v>155</v>
      </c>
      <c r="S16" s="13" t="s">
        <v>145</v>
      </c>
      <c r="T16" s="14">
        <f>5*3</f>
        <v>15</v>
      </c>
      <c r="U16" s="14"/>
      <c r="V16" s="14">
        <f t="shared" si="2"/>
        <v>0</v>
      </c>
      <c r="W16" s="14"/>
      <c r="Y16" s="11"/>
      <c r="Z16" s="12" t="s">
        <v>155</v>
      </c>
      <c r="AA16" s="13" t="s">
        <v>145</v>
      </c>
      <c r="AB16" s="14">
        <f>5*3</f>
        <v>15</v>
      </c>
      <c r="AC16" s="14"/>
      <c r="AD16" s="14">
        <f t="shared" si="3"/>
        <v>0</v>
      </c>
      <c r="AE16" s="14"/>
    </row>
    <row r="17" ht="48.95" customHeight="1" spans="1:31">
      <c r="A17" s="11"/>
      <c r="B17" s="17" t="s">
        <v>156</v>
      </c>
      <c r="C17" s="14"/>
      <c r="D17" s="14"/>
      <c r="E17" s="14"/>
      <c r="F17" s="14">
        <f t="shared" si="0"/>
        <v>0</v>
      </c>
      <c r="G17" s="14"/>
      <c r="I17" s="11"/>
      <c r="J17" s="17"/>
      <c r="K17" s="14"/>
      <c r="L17" s="14"/>
      <c r="M17" s="14"/>
      <c r="N17" s="14"/>
      <c r="O17" s="14"/>
      <c r="Q17" s="11"/>
      <c r="R17" s="17"/>
      <c r="S17" s="14"/>
      <c r="T17" s="14"/>
      <c r="U17" s="14"/>
      <c r="V17" s="14"/>
      <c r="W17" s="14"/>
      <c r="Y17" s="11"/>
      <c r="Z17" s="17"/>
      <c r="AA17" s="14"/>
      <c r="AB17" s="14"/>
      <c r="AC17" s="14"/>
      <c r="AD17" s="14"/>
      <c r="AE17" s="14"/>
    </row>
    <row r="18" ht="48.95" customHeight="1" spans="1:31">
      <c r="A18" s="11">
        <v>1</v>
      </c>
      <c r="B18" s="12" t="s">
        <v>157</v>
      </c>
      <c r="C18" s="14" t="s">
        <v>111</v>
      </c>
      <c r="D18" s="14">
        <f>2.55*4*2</f>
        <v>20.4</v>
      </c>
      <c r="E18" s="14">
        <v>10.21</v>
      </c>
      <c r="F18" s="14">
        <f t="shared" si="0"/>
        <v>208.284</v>
      </c>
      <c r="G18" s="14"/>
      <c r="I18" s="11"/>
      <c r="J18" s="12"/>
      <c r="K18" s="14"/>
      <c r="L18" s="14"/>
      <c r="M18" s="14"/>
      <c r="N18" s="14"/>
      <c r="O18" s="14"/>
      <c r="Q18" s="11"/>
      <c r="R18" s="12"/>
      <c r="S18" s="14"/>
      <c r="T18" s="14"/>
      <c r="U18" s="14"/>
      <c r="V18" s="14"/>
      <c r="W18" s="14"/>
      <c r="Y18" s="11"/>
      <c r="Z18" s="12"/>
      <c r="AA18" s="14"/>
      <c r="AB18" s="14"/>
      <c r="AC18" s="14"/>
      <c r="AD18" s="14"/>
      <c r="AE18" s="14"/>
    </row>
    <row r="19" ht="48.95" customHeight="1" spans="1:31">
      <c r="A19" s="11">
        <v>2</v>
      </c>
      <c r="B19" s="12" t="s">
        <v>158</v>
      </c>
      <c r="C19" s="14"/>
      <c r="D19" s="14">
        <f>3.568*3*2+2.55*4+0.17*6*4</f>
        <v>35.688</v>
      </c>
      <c r="E19" s="14">
        <v>3.06</v>
      </c>
      <c r="F19" s="14">
        <f t="shared" si="0"/>
        <v>109.20528</v>
      </c>
      <c r="G19" s="14"/>
      <c r="I19" s="11"/>
      <c r="J19" s="12"/>
      <c r="K19" s="14"/>
      <c r="L19" s="14"/>
      <c r="M19" s="14"/>
      <c r="N19" s="14"/>
      <c r="O19" s="14"/>
      <c r="Q19" s="11"/>
      <c r="R19" s="12"/>
      <c r="S19" s="14"/>
      <c r="T19" s="14"/>
      <c r="U19" s="14"/>
      <c r="V19" s="14"/>
      <c r="W19" s="14"/>
      <c r="Y19" s="11"/>
      <c r="Z19" s="12"/>
      <c r="AA19" s="14"/>
      <c r="AB19" s="14"/>
      <c r="AC19" s="14"/>
      <c r="AD19" s="14"/>
      <c r="AE19" s="14"/>
    </row>
    <row r="20" ht="93" customHeight="1" spans="1:31">
      <c r="A20" s="11">
        <v>3</v>
      </c>
      <c r="B20" s="12" t="s">
        <v>159</v>
      </c>
      <c r="C20" s="13" t="s">
        <v>145</v>
      </c>
      <c r="D20" s="14">
        <f>4*2+2</f>
        <v>10</v>
      </c>
      <c r="E20" s="14"/>
      <c r="F20" s="14">
        <f t="shared" si="0"/>
        <v>0</v>
      </c>
      <c r="G20" s="14"/>
      <c r="I20" s="11"/>
      <c r="J20" s="12"/>
      <c r="K20" s="13"/>
      <c r="L20" s="14"/>
      <c r="M20" s="14"/>
      <c r="N20" s="14"/>
      <c r="O20" s="14"/>
      <c r="Q20" s="11"/>
      <c r="R20" s="12"/>
      <c r="S20" s="13"/>
      <c r="T20" s="14"/>
      <c r="U20" s="14"/>
      <c r="V20" s="14"/>
      <c r="W20" s="14"/>
      <c r="Y20" s="11"/>
      <c r="Z20" s="12"/>
      <c r="AA20" s="13"/>
      <c r="AB20" s="14"/>
      <c r="AC20" s="14"/>
      <c r="AD20" s="14"/>
      <c r="AE20" s="14"/>
    </row>
    <row r="21" ht="44.1" customHeight="1" spans="1:31">
      <c r="A21" s="11"/>
      <c r="B21" s="15" t="s">
        <v>160</v>
      </c>
      <c r="C21" s="14" t="s">
        <v>111</v>
      </c>
      <c r="D21" s="14">
        <f>(23.77-6)*2</f>
        <v>35.54</v>
      </c>
      <c r="E21" s="14">
        <v>0.89</v>
      </c>
      <c r="F21" s="14">
        <f t="shared" si="0"/>
        <v>31.6306</v>
      </c>
      <c r="G21" s="14"/>
      <c r="I21" s="11"/>
      <c r="J21" s="15"/>
      <c r="K21" s="14"/>
      <c r="L21" s="14"/>
      <c r="M21" s="14"/>
      <c r="N21" s="14"/>
      <c r="O21" s="14"/>
      <c r="Q21" s="11"/>
      <c r="R21" s="15"/>
      <c r="S21" s="14"/>
      <c r="T21" s="14"/>
      <c r="U21" s="14"/>
      <c r="V21" s="14"/>
      <c r="W21" s="14"/>
      <c r="Y21" s="11"/>
      <c r="Z21" s="15"/>
      <c r="AA21" s="14"/>
      <c r="AB21" s="14"/>
      <c r="AC21" s="14"/>
      <c r="AD21" s="14"/>
      <c r="AE21" s="14"/>
    </row>
    <row r="22" ht="26.1" customHeight="1" spans="1:31">
      <c r="A22" s="11"/>
      <c r="B22" s="17" t="s">
        <v>133</v>
      </c>
      <c r="C22" s="14" t="s">
        <v>161</v>
      </c>
      <c r="D22" s="14"/>
      <c r="E22" s="14"/>
      <c r="F22" s="14">
        <f>SUM(F3:F21)</f>
        <v>1343.13132</v>
      </c>
      <c r="G22" s="14"/>
      <c r="I22" s="11"/>
      <c r="J22" s="17" t="s">
        <v>133</v>
      </c>
      <c r="K22" s="14" t="s">
        <v>161</v>
      </c>
      <c r="L22" s="14"/>
      <c r="M22" s="14"/>
      <c r="N22" s="14">
        <f>SUM(N3:N21)</f>
        <v>1095.12914</v>
      </c>
      <c r="O22" s="14"/>
      <c r="Q22" s="11"/>
      <c r="R22" s="17" t="s">
        <v>133</v>
      </c>
      <c r="S22" s="14" t="s">
        <v>161</v>
      </c>
      <c r="T22" s="14"/>
      <c r="U22" s="14"/>
      <c r="V22" s="14">
        <f>SUM(V3:V21)</f>
        <v>1095.12914</v>
      </c>
      <c r="W22" s="14"/>
      <c r="Y22" s="11"/>
      <c r="Z22" s="17" t="s">
        <v>133</v>
      </c>
      <c r="AA22" s="14" t="s">
        <v>161</v>
      </c>
      <c r="AB22" s="14"/>
      <c r="AC22" s="14"/>
      <c r="AD22" s="14">
        <f>SUM(AD3:AD21)</f>
        <v>1058.7335</v>
      </c>
      <c r="AE22" s="14"/>
    </row>
    <row r="26" ht="11.1" customHeight="1"/>
    <row r="27" hidden="1"/>
  </sheetData>
  <autoFilter ref="A2:G22">
    <extLst/>
  </autoFilter>
  <mergeCells count="4">
    <mergeCell ref="A1:G1"/>
    <mergeCell ref="I1:O1"/>
    <mergeCell ref="Q1:W1"/>
    <mergeCell ref="Y1:AE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ComponentOne</Company>
  <Application>Microsoft Excel</Application>
  <HeadingPairs>
    <vt:vector size="2" baseType="variant">
      <vt:variant>
        <vt:lpstr>工作表</vt:lpstr>
      </vt:variant>
      <vt:variant>
        <vt:i4>4</vt:i4>
      </vt:variant>
    </vt:vector>
  </HeadingPairs>
  <TitlesOfParts>
    <vt:vector size="4" baseType="lpstr">
      <vt:lpstr>清单报价说明</vt:lpstr>
      <vt:lpstr>汇总表</vt:lpstr>
      <vt:lpstr>幕墙</vt:lpstr>
      <vt:lpstr>门头钢结构工程量计算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C1Excel</dc:creator>
  <cp:lastModifiedBy>不要总是（圈a）我</cp:lastModifiedBy>
  <dcterms:created xsi:type="dcterms:W3CDTF">2020-11-19T09:45:00Z</dcterms:created>
  <dcterms:modified xsi:type="dcterms:W3CDTF">2023-03-25T01:07:08Z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733240854DA646ADAB13B2B72264573B</vt:lpwstr>
  </property>
</Properties>
</file>