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tabRatio="630" activeTab="1"/>
  </bookViews>
  <sheets>
    <sheet name="清单报价说明" sheetId="7" r:id="rId1"/>
    <sheet name="汇总表" sheetId="9" r:id="rId2"/>
    <sheet name="幕墙" sheetId="16" r:id="rId3"/>
    <sheet name="门头钢结构工程量计算" sheetId="13" state="hidden" r:id="rId4"/>
  </sheets>
  <definedNames>
    <definedName name="_xlnm._FilterDatabase" localSheetId="3" hidden="1">门头钢结构工程量计算!$A$2:$G$22</definedName>
    <definedName name="_xlnm.Print_Area" localSheetId="0">清单报价说明!$A$1:$B$21</definedName>
  </definedNames>
  <calcPr calcId="144525"/>
</workbook>
</file>

<file path=xl/sharedStrings.xml><?xml version="1.0" encoding="utf-8"?>
<sst xmlns="http://schemas.openxmlformats.org/spreadsheetml/2006/main" count="350" uniqueCount="162">
  <si>
    <t>工程量清单报价说明(洛阳市洛龙区伊河湾项目售楼部外幕墙工程)</t>
  </si>
  <si>
    <t>一、工程概况:</t>
  </si>
  <si>
    <t>工程概况:洛阳市洛龙区伊河湾项目售楼部外幕墙工程。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</si>
  <si>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</si>
  <si>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</si>
  <si>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</si>
  <si>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</si>
  <si>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</si>
  <si>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</si>
  <si>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</si>
  <si>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</si>
  <si>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</si>
  <si>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</si>
  <si>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</si>
  <si>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</si>
  <si>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</si>
  <si>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</si>
  <si>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工程量计算规则除另有说明外,执行《建设工程工程量清单计算规范》GB 50854-2013。</t>
  </si>
  <si>
    <t>四、其他计价说明</t>
  </si>
  <si>
    <t>幕墙部分工程量按1月6日接收图纸计入（一层幕墙东立面与平面图不符，暂按立面图计入），新增清单按1月17日接收图纸计入。</t>
  </si>
  <si>
    <t>以下内容为空白。</t>
  </si>
  <si>
    <t>价格汇总表（洛阳市洛龙区伊河湾项目售楼部外幕墙工程）</t>
  </si>
  <si>
    <t>序 号</t>
  </si>
  <si>
    <t>项目名称</t>
  </si>
  <si>
    <t>单位</t>
  </si>
  <si>
    <t>单元数量</t>
  </si>
  <si>
    <t>金额 (元)</t>
  </si>
  <si>
    <t>合计(元)</t>
  </si>
  <si>
    <t>备注</t>
  </si>
  <si>
    <t>一</t>
  </si>
  <si>
    <t>洛阳市洛龙区伊河湾项目售楼部外幕墙工程</t>
  </si>
  <si>
    <t>项</t>
  </si>
  <si>
    <t>价格清单（洛阳市洛龙区伊河湾项目售楼部外幕墙工程）</t>
  </si>
  <si>
    <t>工程名称：洛阳市洛龙区伊河湾项目售楼部外幕墙工程</t>
  </si>
  <si>
    <t>序号</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</si>
  <si>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</si>
  <si>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</si>
  <si>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</si>
  <si>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</si>
  <si>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</si>
  <si>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</si>
  <si>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</si>
  <si>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</si>
  <si>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</si>
  <si>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</si>
  <si>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</si>
  <si>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</si>
  <si>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</si>
  <si>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</si>
  <si>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</si>
  <si>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</si>
  <si>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</si>
  <si>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门窗工程</t>
  </si>
  <si>
    <t>金属门</t>
  </si>
  <si>
    <t>1.铝合金中空玻璃门
2.门代号及洞口尺寸：M1522、M1527
3.开启方式:平开
4.6LOW-E+12A+6中空钢化玻璃
5.含大小五金配件、锁具及门套等
6.含地弹簧
7.其它说明：满足规范和设计图纸要求</t>
  </si>
  <si>
    <t>m2</t>
  </si>
  <si>
    <t>海皇铝材 洛阳一波玻璃  成都硅宝结构胶 坚朗五金</t>
  </si>
  <si>
    <t>1.铝合金中空玻璃自动门
2.门代号及洞口尺寸：M4030
3.6LOW-E+12A+6中空钢化玻璃
4.含大小五金配件、锁具及门套等
5.含电动装置
6.其它说明：满足规范和设计图纸要求</t>
  </si>
  <si>
    <t>定制金属门</t>
  </si>
  <si>
    <t>1.定制金属门（4800*4400）
2.40*200方钢，电动喷塑，铝单板
3.部位：3、4立面图
4.其它说明：满足规范和设计图纸要求</t>
  </si>
  <si>
    <t>樘</t>
  </si>
  <si>
    <t>墙、柱面装饰与隔断、幕墙工程</t>
  </si>
  <si>
    <t>带骨架幕墙</t>
  </si>
  <si>
    <t>1.骨架材料种类:铝合金立柱（65*180*3）、铝合金横梁（65*65*2.5）等
2.面层材料品种、规格、颜色:6LOW-E+12A+6中空钢化玻璃
3.嵌缝、塞口材料种类：泡沫棒、密封胶
4.含措施项目
5.其它说明：满足规范和设计图纸要求</t>
  </si>
  <si>
    <t>2.5mm铝单板幕墙压顶造型</t>
  </si>
  <si>
    <t>1.2.5mm厚氟碳喷涂铝单板
2.部位：幕墙压顶造型
3.含措施项目
4.其它说明：满足规范和设计图纸要求</t>
  </si>
  <si>
    <t>方舟建材</t>
  </si>
  <si>
    <t>预埋铁件</t>
  </si>
  <si>
    <t>1.10mm、14mm钢板、12mm钢筋
2.部位：幕墙铝合金柱、雨棚钢柱、雨棚钢梁预埋
3.其它说明：满足规范和设计图纸要求</t>
  </si>
  <si>
    <t>t</t>
  </si>
  <si>
    <t>国标</t>
  </si>
  <si>
    <t>钢管柱</t>
  </si>
  <si>
    <t>1.400*200*10方钢柱
2.部位：大雨篷
3.防锈漆底漆及面漆各两遍
4.其它说明：满足规范和设计图纸要求</t>
  </si>
  <si>
    <t>天津友发</t>
  </si>
  <si>
    <t>1.200*200*10方钢柱
2.部位：大雨篷
3.防锈漆底漆及面漆各两遍
4.其它说明：满足规范和设计图纸要求</t>
  </si>
  <si>
    <t>钢梁</t>
  </si>
  <si>
    <t>1.200*200*4方钢梁
2.部位：大雨篷
3.防锈漆底漆及面漆各两遍
4.其它说明：满足规范和设计图纸要求</t>
  </si>
  <si>
    <t>钢檩条</t>
  </si>
  <si>
    <t>1.50*50*3镀锌方钢管
2.部位：大雨篷
3.其它说明：满足规范和设计图纸要求</t>
  </si>
  <si>
    <t>雨篷铝单板</t>
  </si>
  <si>
    <r>
      <rPr>
        <sz val="9"/>
        <rFont val="宋体"/>
        <charset val="134"/>
      </rPr>
      <t xml:space="preserve">1.2.5mm厚铝单板
2.部位：大雨篷
</t>
    </r>
    <r>
      <rPr>
        <sz val="9"/>
        <color rgb="FFFF0000"/>
        <rFont val="宋体"/>
        <charset val="134"/>
      </rPr>
      <t>3.按展开面积计算</t>
    </r>
    <r>
      <rPr>
        <sz val="9"/>
        <rFont val="宋体"/>
        <charset val="134"/>
      </rPr>
      <t xml:space="preserve">
4.其它说明：满足规范和设计图纸要求</t>
    </r>
  </si>
  <si>
    <t>增加红色说明，面积数据未变</t>
  </si>
  <si>
    <t>石材零星项目</t>
  </si>
  <si>
    <t>1.18mm米白色石材
2.部位：大雨棚和东西小雨棚四周造型
3.其它说明：满足规范和设计图纸要求</t>
  </si>
  <si>
    <t>石材墙面</t>
  </si>
  <si>
    <r>
      <rPr>
        <sz val="9"/>
        <rFont val="宋体"/>
        <charset val="134"/>
      </rPr>
      <t xml:space="preserve">1.80*3槽钢@1200、50*50*3角钢@800、40*60镀锌钢管
</t>
    </r>
    <r>
      <rPr>
        <sz val="9"/>
        <color rgb="FFFF0000"/>
        <rFont val="宋体"/>
        <charset val="134"/>
      </rPr>
      <t>2.干挂岩板（爱马仕灰1600*3200*12mm）</t>
    </r>
    <r>
      <rPr>
        <sz val="9"/>
        <rFont val="宋体"/>
        <charset val="134"/>
      </rPr>
      <t xml:space="preserve">
3.部位：景墙
4.含措施项目
5.其它说明：满足规范和设计图纸要求</t>
    </r>
  </si>
  <si>
    <t xml:space="preserve">国标 </t>
  </si>
  <si>
    <r>
      <rPr>
        <sz val="9"/>
        <color rgb="FFFF0000"/>
        <rFont val="宋体"/>
        <charset val="134"/>
      </rPr>
      <t>按答疑修改了主材。</t>
    </r>
    <r>
      <rPr>
        <sz val="9"/>
        <rFont val="宋体"/>
        <charset val="134"/>
      </rPr>
      <t>增加红色说明，面积数据未变</t>
    </r>
  </si>
  <si>
    <t>金属不锈钢墙饰面</t>
  </si>
  <si>
    <t>1.金属不锈钢造型
2.部位：景墙
3.含措施项目
4.其它说明：满足规范和设计图纸要求</t>
  </si>
  <si>
    <t>铝单板墙饰面</t>
  </si>
  <si>
    <t>1.铝单板
2.部位：景墙
3.其它说明：满足规范和设计图纸要求</t>
  </si>
  <si>
    <t>金属字</t>
  </si>
  <si>
    <t>1.金属背发光字，logo高510mm、伊河湾高260mm、浩德高120mm、英文高80mm
2.部位：门口景墙
3.其它说明：满足规范和设计图纸要求</t>
  </si>
  <si>
    <t>2mm铝单板幕墙造型</t>
  </si>
  <si>
    <t>1.2mm铝单板、40*60 镀锌方管
2.部位：下沉庭院（建筑物外挑造型）
3.含措施项目
4.其它说明：满足规范和设计图纸要求</t>
  </si>
  <si>
    <t>方舟建材 天津友发</t>
  </si>
  <si>
    <t>水幕墙（新增）</t>
  </si>
  <si>
    <t>1.φ4不锈钢隐形网@60，外包乳白色PVC
2.部位：水幕墙
3.6mm厚钢板、6mm钢筋预埋
4.其它说明：满足规范和设计图纸要求</t>
  </si>
  <si>
    <t>石材墙面（新增）</t>
  </si>
  <si>
    <r>
      <rPr>
        <sz val="9"/>
        <rFont val="宋体"/>
        <charset val="134"/>
      </rPr>
      <t xml:space="preserve">1.80*3槽钢@1200、50*50*3角钢@800、40*60镀锌钢管、2mm厚铝单板
</t>
    </r>
    <r>
      <rPr>
        <sz val="9"/>
        <color rgb="FFFF0000"/>
        <rFont val="宋体"/>
        <charset val="134"/>
      </rPr>
      <t>2.干挂岩板（爱马仕灰1600*3200*12mm）</t>
    </r>
    <r>
      <rPr>
        <sz val="9"/>
        <rFont val="宋体"/>
        <charset val="134"/>
      </rPr>
      <t xml:space="preserve">
3.部位：景墙07
4.含措施项目
5.其它说明：满足规范和设计图纸要求</t>
    </r>
  </si>
  <si>
    <t>铝单板雨篷（新增）</t>
  </si>
  <si>
    <r>
      <rPr>
        <sz val="9"/>
        <rFont val="宋体"/>
        <charset val="134"/>
      </rPr>
      <t xml:space="preserve">1.2.5mm厚铝单板雨篷
2.部位：东西小雨篷
</t>
    </r>
    <r>
      <rPr>
        <sz val="9"/>
        <color rgb="FFFF0000"/>
        <rFont val="宋体"/>
        <charset val="134"/>
      </rPr>
      <t>3.按展开面积计算</t>
    </r>
    <r>
      <rPr>
        <sz val="9"/>
        <rFont val="宋体"/>
        <charset val="134"/>
      </rPr>
      <t xml:space="preserve">
4.其它说明：满足规范和设计图纸要求</t>
    </r>
  </si>
  <si>
    <t>增加红色说明，面积数据未变。</t>
  </si>
  <si>
    <t>钢管柱（新增）</t>
  </si>
  <si>
    <t>1.200*200*10方钢柱
2.部位：东西小雨篷
3.防锈漆底漆及面漆各两遍
4.其它说明：满足规范和设计图纸要求</t>
  </si>
  <si>
    <t>钢梁（新增）</t>
  </si>
  <si>
    <t>1.200*200*4方钢梁
2.部位：东西小雨篷
3.防锈漆底漆及面漆各两遍
4.其它说明：满足规范和设计图纸要求</t>
  </si>
  <si>
    <t>钢檩条（新增）</t>
  </si>
  <si>
    <t>φ24成品采购铜管LED灯（新增）</t>
  </si>
  <si>
    <r>
      <rPr>
        <sz val="9"/>
        <rFont val="宋体"/>
        <charset val="134"/>
      </rPr>
      <t>1.名称：φ24成品铜管LED灯</t>
    </r>
    <r>
      <rPr>
        <sz val="9"/>
        <color rgb="FFFF0000"/>
        <rFont val="宋体"/>
        <charset val="134"/>
      </rPr>
      <t>（仿铜不锈钢管，壁厚1.2MM）</t>
    </r>
    <r>
      <rPr>
        <sz val="9"/>
        <rFont val="宋体"/>
        <charset val="134"/>
      </rPr>
      <t xml:space="preserve">
2.部位：景墙07立面图
3.其它说明：满足规范和设计图纸要求</t>
    </r>
  </si>
  <si>
    <t>m</t>
  </si>
  <si>
    <t>按答疑修改了材质要求</t>
  </si>
  <si>
    <t>挖基坑土方</t>
  </si>
  <si>
    <t>1.土壤类别：详见地质报告
2.挖土深度：1.2m
3.弃土运距：自行考虑
4.其它说明：满足规范和设计图纸要求</t>
  </si>
  <si>
    <t>m3</t>
  </si>
  <si>
    <t>新增项</t>
  </si>
  <si>
    <t>回填方</t>
  </si>
  <si>
    <t>1.素土回填
2.分层夯实
3.其它说明：满足规范和设计图纸要求</t>
  </si>
  <si>
    <t>余方弃置</t>
  </si>
  <si>
    <t>1.余土外运至甲方指定弃土场
2.运距自行考虑
3.其它说明：满足规范和设计图纸要求</t>
  </si>
  <si>
    <t>换填垫层</t>
  </si>
  <si>
    <t>1.三七灰土垫层
2.其它说明：满足规范和设计图纸要求</t>
  </si>
  <si>
    <t>垫层</t>
  </si>
  <si>
    <t>1.混凝土强度等级：C20
2.混凝土种类：商砼
3.混凝土拌合料要求：按设计规范
4.商砼运距：自行考虑
5.含混凝土模板及支架（撑）
6.其它说明：满足规范和设计图纸要求</t>
  </si>
  <si>
    <t>独立基础</t>
  </si>
  <si>
    <t>1.混凝土强度等级：C30
2.混凝土种类：商砼
3.混凝土拌合料要求：按设计规范
4.商砼运距：自行考虑
5.含混凝土模板及支架（撑）
6.其它说明：满足规范和设计图纸要求</t>
  </si>
  <si>
    <t>矩形柱</t>
  </si>
  <si>
    <t>1.混凝土强度等级：C30
2.混凝土种类：商砼
3.高度：≤3.6m
4.混凝土拌合料要求：按设计规范
5.商砼运距：自行考虑
6.含混凝土模板及支架（撑）
7.其它说明：满足规范和设计图纸要求</t>
  </si>
  <si>
    <t>现浇构件钢筋</t>
  </si>
  <si>
    <t>1.钢筋种类、规格:带肋钢筋HRB400以内 直径≤18mm
2.包含搭接、绑扎等相关施工工艺
3.其它说明：满足规范和设计图纸要求</t>
  </si>
  <si>
    <t>国标 建邦</t>
  </si>
  <si>
    <t>1.钢筋种类、规格:箍筋HRB400以内 直径≤10mm
2.包含搭接、绑扎等相关施工工艺
3.其它说明：满足规范和设计图纸要求</t>
  </si>
  <si>
    <t>合计</t>
  </si>
  <si>
    <t>元</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</si>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</sst>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 numFmtId="179" formatCode="0.00;[Red]0.00"/>
  </numFmts>
  <fonts count="42">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20"/>
      <name val="宋体"/>
      <charset val="134"/>
    </font>
    <font>
      <sz val="9"/>
      <name val="宋体"/>
      <charset val="134"/>
    </font>
    <font>
      <sz val="8"/>
      <name val="宋体"/>
      <charset val="134"/>
    </font>
    <font>
      <sz val="9"/>
      <color rgb="FFFF0000"/>
      <name val="宋体"/>
      <charset val="134"/>
    </font>
    <font>
      <sz val="12"/>
      <name val="宋体"/>
      <charset val="134"/>
    </font>
    <font>
      <b/>
      <sz val="16"/>
      <name val="宋体"/>
      <charset val="134"/>
    </font>
    <font>
      <sz val="10"/>
      <color theme="1"/>
      <name val="微软雅黑"/>
      <charset val="134"/>
    </font>
    <font>
      <sz val="10"/>
      <name val="微软雅黑"/>
      <charset val="134"/>
    </font>
    <font>
      <sz val="10"/>
      <color rgb="FFFF0000"/>
      <name val="宋体"/>
      <charset val="134"/>
    </font>
    <font>
      <b/>
      <sz val="16"/>
      <name val="楷体_GB2312"/>
      <charset val="134"/>
    </font>
    <font>
      <b/>
      <sz val="11"/>
      <name val="宋体"/>
      <charset val="134"/>
    </font>
    <font>
      <sz val="10.5"/>
      <name val="楷体_GB2312"/>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8">
    <fill>
      <patternFill patternType="none"/>
    </fill>
    <fill>
      <patternFill patternType="gray125"/>
    </fill>
    <fill>
      <patternFill patternType="solid">
        <fgColor indexed="9"/>
        <bgColor indexed="1"/>
      </patternFill>
    </fill>
    <fill>
      <patternFill patternType="solid">
        <fgColor rgb="FFFFFF00"/>
        <bgColor indexed="64"/>
      </patternFill>
    </fill>
    <fill>
      <patternFill patternType="solid">
        <fgColor rgb="FFFFFF00"/>
        <bgColor indexed="1"/>
      </patternFill>
    </fill>
    <fill>
      <patternFill patternType="solid">
        <fgColor rgb="FF92D050"/>
        <bgColor indexed="64"/>
      </patternFill>
    </fill>
    <fill>
      <patternFill patternType="solid">
        <fgColor rgb="FF92D050"/>
        <bgColor indexed="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theme="1"/>
      </left>
      <right/>
      <top style="thin">
        <color theme="1"/>
      </top>
      <bottom/>
      <diagonal/>
    </border>
    <border>
      <left style="thin">
        <color theme="1"/>
      </left>
      <right/>
      <top style="thin">
        <color theme="1"/>
      </top>
      <bottom style="medium">
        <color theme="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theme="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18" fillId="0" borderId="0" applyFont="0" applyFill="0" applyBorder="0" applyAlignment="0" applyProtection="0">
      <alignment vertical="center"/>
    </xf>
    <xf numFmtId="0" fontId="19" fillId="7" borderId="0" applyNumberFormat="0" applyBorder="0" applyAlignment="0" applyProtection="0">
      <alignment vertical="center"/>
    </xf>
    <xf numFmtId="0" fontId="20" fillId="8" borderId="12"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9" fillId="0" borderId="0">
      <alignment vertical="center"/>
    </xf>
    <xf numFmtId="0" fontId="9" fillId="0" borderId="0">
      <alignment vertical="center"/>
    </xf>
    <xf numFmtId="0" fontId="19"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12" borderId="13" applyNumberFormat="0" applyFont="0" applyAlignment="0" applyProtection="0">
      <alignment vertical="center"/>
    </xf>
    <xf numFmtId="0" fontId="22" fillId="1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lignment vertical="center"/>
    </xf>
    <xf numFmtId="0" fontId="9" fillId="0" borderId="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18" fillId="0" borderId="0">
      <alignment vertical="center"/>
    </xf>
    <xf numFmtId="0" fontId="22" fillId="14" borderId="0" applyNumberFormat="0" applyBorder="0" applyAlignment="0" applyProtection="0">
      <alignment vertical="center"/>
    </xf>
    <xf numFmtId="0" fontId="25" fillId="0" borderId="15" applyNumberFormat="0" applyFill="0" applyAlignment="0" applyProtection="0">
      <alignment vertical="center"/>
    </xf>
    <xf numFmtId="0" fontId="22" fillId="15" borderId="0" applyNumberFormat="0" applyBorder="0" applyAlignment="0" applyProtection="0">
      <alignment vertical="center"/>
    </xf>
    <xf numFmtId="0" fontId="31" fillId="16" borderId="16" applyNumberFormat="0" applyAlignment="0" applyProtection="0">
      <alignment vertical="center"/>
    </xf>
    <xf numFmtId="0" fontId="9" fillId="0" borderId="0">
      <alignment vertical="center"/>
    </xf>
    <xf numFmtId="0" fontId="32" fillId="16" borderId="12" applyNumberFormat="0" applyAlignment="0" applyProtection="0">
      <alignment vertical="center"/>
    </xf>
    <xf numFmtId="0" fontId="33" fillId="17" borderId="17" applyNumberFormat="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9" fillId="0" borderId="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9" fillId="0" borderId="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9" fillId="0" borderId="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9" fillId="0" borderId="0">
      <alignment vertical="center"/>
    </xf>
    <xf numFmtId="0" fontId="9" fillId="0" borderId="0">
      <alignment vertical="center"/>
    </xf>
    <xf numFmtId="0" fontId="22" fillId="35" borderId="0" applyNumberFormat="0" applyBorder="0" applyAlignment="0" applyProtection="0">
      <alignment vertical="center"/>
    </xf>
    <xf numFmtId="0" fontId="19" fillId="36" borderId="0" applyNumberFormat="0" applyBorder="0" applyAlignment="0" applyProtection="0">
      <alignment vertical="center"/>
    </xf>
    <xf numFmtId="0" fontId="22" fillId="37" borderId="0" applyNumberFormat="0" applyBorder="0" applyAlignment="0" applyProtection="0">
      <alignment vertical="center"/>
    </xf>
    <xf numFmtId="0" fontId="9" fillId="0" borderId="0">
      <alignment vertical="center"/>
    </xf>
    <xf numFmtId="0" fontId="9" fillId="0" borderId="0">
      <alignment vertical="center"/>
    </xf>
    <xf numFmtId="0" fontId="38" fillId="0" borderId="0">
      <alignment vertical="center"/>
    </xf>
    <xf numFmtId="176" fontId="39" fillId="0" borderId="1">
      <alignment horizontal="right" vertical="center" wrapText="1"/>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0" fillId="0" borderId="0"/>
    <xf numFmtId="0" fontId="18" fillId="0" borderId="0">
      <alignment vertical="center"/>
    </xf>
    <xf numFmtId="0" fontId="1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8" fillId="0" borderId="0">
      <alignment vertical="center"/>
    </xf>
    <xf numFmtId="176" fontId="39" fillId="0" borderId="1">
      <alignment horizontal="right" vertical="center" wrapText="1"/>
    </xf>
    <xf numFmtId="0" fontId="18" fillId="0" borderId="0">
      <alignment vertical="center"/>
    </xf>
    <xf numFmtId="0" fontId="9" fillId="0" borderId="0"/>
    <xf numFmtId="0" fontId="39" fillId="0" borderId="0" applyProtection="0">
      <alignment vertical="center"/>
    </xf>
    <xf numFmtId="0" fontId="4" fillId="0" borderId="0"/>
  </cellStyleXfs>
  <cellXfs count="8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Font="1" applyFill="1" applyAlignment="1"/>
    <xf numFmtId="0" fontId="4" fillId="0" borderId="0" xfId="81" applyFont="1" applyFill="1" applyAlignment="1">
      <alignment horizontal="center"/>
    </xf>
    <xf numFmtId="176" fontId="4" fillId="0" borderId="0" xfId="81" applyNumberFormat="1" applyFont="1" applyFill="1" applyAlignment="1">
      <alignment horizontal="center"/>
    </xf>
    <xf numFmtId="177" fontId="4" fillId="0" borderId="0" xfId="81" applyNumberFormat="1" applyFont="1" applyFill="1" applyAlignment="1"/>
    <xf numFmtId="0" fontId="5" fillId="2" borderId="0" xfId="81" applyFont="1" applyFill="1" applyAlignment="1">
      <alignment horizontal="center" vertical="center" wrapText="1"/>
    </xf>
    <xf numFmtId="0" fontId="6" fillId="2" borderId="0" xfId="81" applyFont="1" applyFill="1" applyAlignment="1">
      <alignment horizontal="left" vertical="center" wrapText="1"/>
    </xf>
    <xf numFmtId="0" fontId="6" fillId="2" borderId="0" xfId="81" applyFont="1" applyFill="1" applyAlignment="1">
      <alignment horizontal="center" vertical="center" wrapText="1"/>
    </xf>
    <xf numFmtId="0" fontId="6" fillId="2" borderId="2" xfId="81" applyFont="1" applyFill="1" applyBorder="1" applyAlignment="1">
      <alignment horizontal="center" vertical="center" wrapText="1"/>
    </xf>
    <xf numFmtId="0" fontId="6" fillId="2" borderId="3" xfId="81" applyFont="1" applyFill="1" applyBorder="1" applyAlignment="1">
      <alignment horizontal="center" vertical="center" wrapText="1"/>
    </xf>
    <xf numFmtId="0" fontId="6" fillId="2" borderId="4" xfId="81" applyFont="1" applyFill="1" applyBorder="1" applyAlignment="1">
      <alignment horizontal="center" vertical="center" wrapText="1"/>
    </xf>
    <xf numFmtId="0" fontId="6" fillId="2" borderId="1" xfId="81" applyFont="1" applyFill="1" applyBorder="1" applyAlignment="1">
      <alignment horizontal="center" vertical="center" wrapText="1"/>
    </xf>
    <xf numFmtId="0" fontId="6" fillId="2" borderId="4" xfId="81" applyFont="1" applyFill="1" applyBorder="1" applyAlignment="1">
      <alignment horizontal="left" vertical="center" wrapText="1"/>
    </xf>
    <xf numFmtId="0" fontId="6" fillId="2" borderId="1" xfId="81" applyFont="1" applyFill="1" applyBorder="1" applyAlignment="1">
      <alignment horizontal="left"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6" fillId="0" borderId="1" xfId="81" applyFont="1" applyFill="1" applyBorder="1" applyAlignment="1">
      <alignment horizontal="left" vertical="center" wrapText="1"/>
    </xf>
    <xf numFmtId="0" fontId="6" fillId="3" borderId="1" xfId="81" applyFont="1" applyFill="1" applyBorder="1" applyAlignment="1">
      <alignment horizontal="left" vertical="center" wrapText="1"/>
    </xf>
    <xf numFmtId="0" fontId="6" fillId="4" borderId="1" xfId="81" applyFont="1" applyFill="1" applyBorder="1" applyAlignment="1">
      <alignment horizontal="left" vertical="center" wrapText="1"/>
    </xf>
    <xf numFmtId="176" fontId="7" fillId="0" borderId="1" xfId="0" applyNumberFormat="1" applyFont="1" applyBorder="1" applyAlignment="1">
      <alignment horizontal="center" vertical="center" wrapText="1"/>
    </xf>
    <xf numFmtId="0" fontId="8" fillId="4" borderId="1" xfId="81" applyFont="1" applyFill="1" applyBorder="1" applyAlignment="1">
      <alignment horizontal="left" vertical="center" wrapText="1"/>
    </xf>
    <xf numFmtId="0" fontId="6" fillId="2" borderId="7" xfId="8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76" fontId="5" fillId="2" borderId="0" xfId="81" applyNumberFormat="1" applyFont="1" applyFill="1" applyAlignment="1">
      <alignment horizontal="center" vertical="center" wrapText="1"/>
    </xf>
    <xf numFmtId="176" fontId="6" fillId="2" borderId="0" xfId="81" applyNumberFormat="1" applyFont="1" applyFill="1" applyAlignment="1">
      <alignment horizontal="center" vertical="center" wrapText="1"/>
    </xf>
    <xf numFmtId="176" fontId="6" fillId="2" borderId="3" xfId="81" applyNumberFormat="1" applyFont="1" applyFill="1" applyBorder="1" applyAlignment="1">
      <alignment horizontal="center" vertical="center" wrapText="1"/>
    </xf>
    <xf numFmtId="0" fontId="6" fillId="2" borderId="8" xfId="81" applyFont="1" applyFill="1" applyBorder="1" applyAlignment="1">
      <alignment horizontal="center" vertical="center" wrapText="1"/>
    </xf>
    <xf numFmtId="176" fontId="6" fillId="2" borderId="1" xfId="81" applyNumberFormat="1" applyFont="1" applyFill="1" applyBorder="1" applyAlignment="1">
      <alignment horizontal="center" vertical="center" wrapText="1"/>
    </xf>
    <xf numFmtId="0" fontId="6" fillId="2" borderId="9" xfId="81" applyFont="1" applyFill="1" applyBorder="1" applyAlignment="1">
      <alignment horizontal="center" vertical="center" wrapText="1"/>
    </xf>
    <xf numFmtId="0" fontId="6" fillId="2" borderId="9" xfId="81" applyFont="1" applyFill="1" applyBorder="1" applyAlignment="1">
      <alignment horizontal="left" vertical="center" wrapText="1"/>
    </xf>
    <xf numFmtId="0" fontId="6" fillId="2" borderId="10" xfId="81" applyFont="1" applyFill="1" applyBorder="1" applyAlignment="1">
      <alignment horizontal="center" vertical="center" wrapText="1"/>
    </xf>
    <xf numFmtId="176" fontId="7" fillId="0" borderId="10" xfId="0" applyNumberFormat="1" applyFont="1" applyBorder="1" applyAlignment="1">
      <alignment horizontal="center" vertical="center" wrapText="1"/>
    </xf>
    <xf numFmtId="0" fontId="6" fillId="0" borderId="9" xfId="81" applyFont="1" applyFill="1" applyBorder="1" applyAlignment="1">
      <alignment horizontal="left" vertical="center" wrapText="1"/>
    </xf>
    <xf numFmtId="0" fontId="6" fillId="2" borderId="10" xfId="81" applyFont="1" applyFill="1" applyBorder="1" applyAlignment="1">
      <alignment horizontal="left" vertical="center" wrapText="1"/>
    </xf>
    <xf numFmtId="0" fontId="6" fillId="0" borderId="10" xfId="81" applyFont="1" applyFill="1" applyBorder="1" applyAlignment="1">
      <alignment horizontal="left" vertical="center" wrapText="1"/>
    </xf>
    <xf numFmtId="176" fontId="2" fillId="0" borderId="1" xfId="0" applyNumberFormat="1" applyFont="1" applyFill="1" applyBorder="1" applyAlignment="1" applyProtection="1">
      <alignment horizontal="center" vertical="center" wrapText="1"/>
    </xf>
    <xf numFmtId="176" fontId="7" fillId="0" borderId="11" xfId="0" applyNumberFormat="1" applyFont="1" applyBorder="1" applyAlignment="1">
      <alignment horizontal="center" vertical="center" wrapText="1"/>
    </xf>
    <xf numFmtId="0" fontId="6" fillId="5" borderId="1" xfId="81" applyFont="1" applyFill="1" applyBorder="1" applyAlignment="1">
      <alignment horizontal="left" vertical="center" wrapText="1"/>
    </xf>
    <xf numFmtId="0" fontId="8" fillId="5" borderId="1" xfId="81" applyFont="1" applyFill="1" applyBorder="1" applyAlignment="1">
      <alignment horizontal="left" vertical="center" wrapText="1"/>
    </xf>
    <xf numFmtId="0" fontId="6" fillId="6" borderId="9" xfId="81" applyFont="1" applyFill="1" applyBorder="1" applyAlignment="1">
      <alignment horizontal="left" vertical="center" wrapText="1"/>
    </xf>
    <xf numFmtId="0" fontId="6" fillId="6" borderId="0" xfId="81" applyFont="1" applyFill="1" applyAlignment="1">
      <alignment horizontal="left" vertical="center" wrapText="1"/>
    </xf>
    <xf numFmtId="0" fontId="9" fillId="0" borderId="0" xfId="0" applyFont="1" applyFill="1" applyBorder="1" applyAlignment="1">
      <alignment vertical="center"/>
    </xf>
    <xf numFmtId="0" fontId="0" fillId="0" borderId="0" xfId="0" applyFill="1" applyAlignment="1">
      <alignment horizontal="center"/>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8" fontId="2" fillId="0" borderId="1" xfId="0" applyNumberFormat="1" applyFont="1" applyFill="1" applyBorder="1" applyAlignment="1" applyProtection="1">
      <alignment horizontal="center" vertical="center" wrapText="1"/>
      <protection locked="0"/>
    </xf>
    <xf numFmtId="179" fontId="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14" fillId="0" borderId="0" xfId="0" applyFont="1" applyFill="1" applyAlignment="1">
      <alignment horizontal="center" vertical="center"/>
    </xf>
    <xf numFmtId="49" fontId="15" fillId="0" borderId="1" xfId="77" applyNumberFormat="1" applyFont="1" applyFill="1" applyBorder="1" applyAlignment="1" applyProtection="1">
      <alignment horizontal="left" vertical="center"/>
    </xf>
    <xf numFmtId="49" fontId="15" fillId="0" borderId="1" xfId="77" applyNumberFormat="1" applyFont="1" applyFill="1" applyBorder="1" applyAlignment="1" applyProtection="1">
      <alignment horizontal="left" vertical="center" wrapText="1"/>
    </xf>
    <xf numFmtId="0" fontId="14" fillId="0" borderId="0" xfId="0" applyFont="1" applyFill="1" applyBorder="1" applyAlignment="1">
      <alignment horizontal="center" vertical="center"/>
    </xf>
    <xf numFmtId="0" fontId="2" fillId="0" borderId="1" xfId="78" applyFont="1" applyFill="1" applyBorder="1" applyAlignment="1" applyProtection="1">
      <alignment horizontal="center" vertical="center"/>
    </xf>
    <xf numFmtId="0" fontId="2" fillId="0" borderId="1" xfId="77" applyNumberFormat="1" applyFont="1" applyFill="1" applyBorder="1" applyAlignment="1" applyProtection="1">
      <alignment horizontal="left" vertical="center" wrapText="1"/>
    </xf>
    <xf numFmtId="0" fontId="16" fillId="0" borderId="0" xfId="0" applyNumberFormat="1" applyFont="1" applyFill="1" applyBorder="1" applyAlignment="1">
      <alignment horizontal="justify" vertical="center" wrapText="1"/>
    </xf>
    <xf numFmtId="0" fontId="17" fillId="0" borderId="1" xfId="79" applyNumberFormat="1" applyFont="1" applyFill="1" applyBorder="1" applyAlignment="1" applyProtection="1">
      <alignment horizontal="justify" vertical="center" wrapText="1"/>
    </xf>
    <xf numFmtId="0" fontId="2" fillId="0" borderId="1" xfId="80" applyNumberFormat="1" applyFont="1" applyFill="1" applyBorder="1" applyAlignment="1" applyProtection="1">
      <alignment horizontal="center" vertical="center"/>
    </xf>
    <xf numFmtId="0" fontId="2" fillId="0" borderId="1" xfId="76" applyNumberFormat="1" applyFont="1" applyFill="1" applyBorder="1" applyAlignment="1" applyProtection="1">
      <alignment vertical="center" wrapText="1"/>
    </xf>
    <xf numFmtId="0" fontId="16" fillId="0" borderId="0" xfId="0" applyNumberFormat="1" applyFont="1" applyFill="1" applyBorder="1" applyAlignment="1">
      <alignment horizontal="left" vertical="center" wrapText="1"/>
    </xf>
    <xf numFmtId="0" fontId="2" fillId="0" borderId="1" xfId="63" applyNumberFormat="1" applyFont="1" applyFill="1" applyBorder="1" applyAlignment="1" applyProtection="1">
      <alignment horizontal="left" vertical="center" wrapText="1"/>
    </xf>
    <xf numFmtId="0" fontId="2" fillId="0" borderId="1" xfId="76" applyNumberFormat="1" applyFont="1" applyFill="1" applyBorder="1" applyAlignment="1" applyProtection="1">
      <alignment horizontal="left" vertical="center" wrapText="1"/>
    </xf>
    <xf numFmtId="0" fontId="15" fillId="0" borderId="0" xfId="0" applyFont="1" applyFill="1" applyAlignment="1">
      <alignment horizontal="left" vertical="center"/>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千位分隔" xfId="6" builtinId="3"/>
    <cellStyle name="常规 7 3" xfId="7"/>
    <cellStyle name="3232 2 2"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3232 2"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3232 3"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40% - 强调文字颜色 5" xfId="53" builtinId="47"/>
    <cellStyle name="60% - 强调文字颜色 5" xfId="54" builtinId="48"/>
    <cellStyle name="常规 53 2" xfId="55"/>
    <cellStyle name="常规 3 4" xfId="56"/>
    <cellStyle name="强调文字颜色 6" xfId="57" builtinId="49"/>
    <cellStyle name="40% - 强调文字颜色 6" xfId="58" builtinId="51"/>
    <cellStyle name="60% - 强调文字颜色 6" xfId="59" builtinId="52"/>
    <cellStyle name="常规 53 3" xfId="60"/>
    <cellStyle name="3232" xfId="61"/>
    <cellStyle name="常规 2" xfId="62"/>
    <cellStyle name="表体数字 3 2 6 5 3 2" xfId="63"/>
    <cellStyle name="常规 3"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1"/>
  <sheetViews>
    <sheetView workbookViewId="0">
      <selection activeCell="B3" sqref="B3"/>
    </sheetView>
  </sheetViews>
  <sheetFormatPr defaultColWidth="10" defaultRowHeight="15.6" outlineLevelCol="3"/>
  <cols>
    <col min="1" max="1" width="6.42592592592593" style="60" customWidth="1"/>
    <col min="2" max="2" width="93.8611111111111" style="60" customWidth="1"/>
    <col min="3" max="3" width="10.287037037037" style="60"/>
    <col min="4" max="4" width="10.287037037037" style="60" customWidth="1"/>
    <col min="5" max="31" width="10.287037037037" style="60"/>
    <col min="32" max="16384" width="10" style="60"/>
  </cols>
  <sheetData>
    <row r="1" ht="25" customHeight="1" spans="1:2">
      <c r="A1" s="73" t="s">
        <v>0</v>
      </c>
      <c r="B1" s="73"/>
    </row>
    <row r="2" s="72" customFormat="1" ht="23" customHeight="1" spans="1:4">
      <c r="A2" s="74" t="s">
        <v>1</v>
      </c>
      <c r="B2" s="75"/>
      <c r="D2" s="76"/>
    </row>
    <row r="3" s="72" customFormat="1" ht="23" customHeight="1" spans="1:4">
      <c r="A3" s="77">
        <v>1</v>
      </c>
      <c r="B3" s="78" t="s">
        <v>2</v>
      </c>
      <c r="D3" s="79"/>
    </row>
    <row r="4" s="72" customFormat="1" ht="73" customHeight="1" spans="1:4">
      <c r="A4" s="77">
        <v>2</v>
      </c>
      <c r="B4" s="80" t="s">
        <v>3</v>
      </c>
      <c r="D4" s="79"/>
    </row>
    <row r="5" s="72" customFormat="1" ht="28" customHeight="1" spans="1:4">
      <c r="A5" s="74" t="s">
        <v>4</v>
      </c>
      <c r="B5" s="75"/>
      <c r="D5" s="79"/>
    </row>
    <row r="6" s="72" customFormat="1" ht="71" customHeight="1" spans="1:4">
      <c r="A6" s="81">
        <v>1</v>
      </c>
      <c r="B6" s="82" t="s">
        <v>5</v>
      </c>
      <c r="D6" s="79"/>
    </row>
    <row r="7" s="72" customFormat="1" ht="57" customHeight="1" spans="1:4">
      <c r="A7" s="81">
        <v>2</v>
      </c>
      <c r="B7" s="82" t="s">
        <v>6</v>
      </c>
      <c r="D7" s="79"/>
    </row>
    <row r="8" s="72" customFormat="1" ht="45" customHeight="1" spans="1:4">
      <c r="A8" s="81">
        <v>3</v>
      </c>
      <c r="B8" s="82" t="s">
        <v>7</v>
      </c>
      <c r="D8" s="79"/>
    </row>
    <row r="9" s="72" customFormat="1" ht="66" customHeight="1" spans="1:4">
      <c r="A9" s="81">
        <v>4</v>
      </c>
      <c r="B9" s="82" t="s">
        <v>8</v>
      </c>
      <c r="D9" s="83"/>
    </row>
    <row r="10" ht="39" customHeight="1" spans="1:4">
      <c r="A10" s="81">
        <v>5</v>
      </c>
      <c r="B10" s="84" t="s">
        <v>9</v>
      </c>
      <c r="D10" s="83"/>
    </row>
    <row r="11" ht="54" customHeight="1" spans="1:4">
      <c r="A11" s="81">
        <v>6</v>
      </c>
      <c r="B11" s="85" t="s">
        <v>10</v>
      </c>
      <c r="D11" s="83"/>
    </row>
    <row r="12" ht="54" customHeight="1" spans="1:2">
      <c r="A12" s="81">
        <v>7</v>
      </c>
      <c r="B12" s="85" t="s">
        <v>11</v>
      </c>
    </row>
    <row r="13" ht="44" customHeight="1" spans="1:2">
      <c r="A13" s="81">
        <v>8</v>
      </c>
      <c r="B13" s="85" t="s">
        <v>12</v>
      </c>
    </row>
    <row r="14" ht="24" customHeight="1" spans="1:2">
      <c r="A14" s="81">
        <v>9</v>
      </c>
      <c r="B14" s="85" t="s">
        <v>13</v>
      </c>
    </row>
    <row r="15" ht="14.4" spans="1:2">
      <c r="A15" s="74" t="s">
        <v>14</v>
      </c>
      <c r="B15" s="75"/>
    </row>
    <row r="16" ht="31" customHeight="1" spans="1:2">
      <c r="A16" s="81">
        <v>1</v>
      </c>
      <c r="B16" s="78" t="s">
        <v>15</v>
      </c>
    </row>
    <row r="17" ht="22" customHeight="1" spans="1:2">
      <c r="A17" s="81">
        <v>2</v>
      </c>
      <c r="B17" s="78" t="s">
        <v>16</v>
      </c>
    </row>
    <row r="18" ht="13.2" spans="1:2">
      <c r="A18" s="81">
        <v>3</v>
      </c>
      <c r="B18" s="78" t="s">
        <v>17</v>
      </c>
    </row>
    <row r="19" ht="14.4" spans="1:2">
      <c r="A19" s="74" t="s">
        <v>18</v>
      </c>
      <c r="B19" s="75"/>
    </row>
    <row r="20" ht="41" customHeight="1" spans="1:2">
      <c r="A20" s="81">
        <v>1</v>
      </c>
      <c r="B20" s="78" t="s">
        <v>19</v>
      </c>
    </row>
    <row r="21" ht="14.4" spans="1:2">
      <c r="A21" s="86" t="s">
        <v>20</v>
      </c>
      <c r="B21" s="86"/>
    </row>
  </sheetData>
  <mergeCells count="6">
    <mergeCell ref="A1:B1"/>
    <mergeCell ref="A2:B2"/>
    <mergeCell ref="A5:B5"/>
    <mergeCell ref="A15:B15"/>
    <mergeCell ref="A19:B19"/>
    <mergeCell ref="A21:B21"/>
  </mergeCells>
  <printOptions horizontalCentered="1"/>
  <pageMargins left="0.196527777777778" right="0.196527777777778" top="0.590277777777778" bottom="0.5902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workbookViewId="0">
      <selection activeCell="F3" sqref="F3"/>
    </sheetView>
  </sheetViews>
  <sheetFormatPr defaultColWidth="8.86111111111111" defaultRowHeight="13.2" outlineLevelRow="3" outlineLevelCol="6"/>
  <cols>
    <col min="1" max="1" width="8.86111111111111" style="4"/>
    <col min="2" max="2" width="24.4259259259259" style="4" customWidth="1"/>
    <col min="3" max="3" width="8.13888888888889" style="61" customWidth="1"/>
    <col min="4" max="4" width="13.8611111111111" style="4" customWidth="1"/>
    <col min="5" max="5" width="17.4259259259259" style="4" customWidth="1"/>
    <col min="6" max="6" width="17.1388888888889" style="4" customWidth="1"/>
    <col min="7" max="7" width="27" style="4" customWidth="1"/>
    <col min="8" max="10" width="8.86111111111111" style="4"/>
    <col min="11" max="11" width="12.8611111111111" style="4"/>
    <col min="12" max="16384" width="8.86111111111111" style="4"/>
  </cols>
  <sheetData>
    <row r="1" s="60" customFormat="1" ht="48" customHeight="1" spans="1:7">
      <c r="A1" s="62" t="s">
        <v>21</v>
      </c>
      <c r="B1" s="62"/>
      <c r="C1" s="62"/>
      <c r="D1" s="62"/>
      <c r="E1" s="62"/>
      <c r="F1" s="62"/>
      <c r="G1" s="62"/>
    </row>
    <row r="2" s="60" customFormat="1" ht="30" customHeight="1" spans="1:7">
      <c r="A2" s="63" t="s">
        <v>22</v>
      </c>
      <c r="B2" s="63" t="s">
        <v>23</v>
      </c>
      <c r="C2" s="63" t="s">
        <v>24</v>
      </c>
      <c r="D2" s="63" t="s">
        <v>25</v>
      </c>
      <c r="E2" s="64" t="s">
        <v>26</v>
      </c>
      <c r="F2" s="64" t="s">
        <v>27</v>
      </c>
      <c r="G2" s="65" t="s">
        <v>28</v>
      </c>
    </row>
    <row r="3" s="60" customFormat="1" ht="30" customHeight="1" spans="1:7">
      <c r="A3" s="66" t="s">
        <v>29</v>
      </c>
      <c r="B3" s="67" t="s">
        <v>30</v>
      </c>
      <c r="C3" s="66" t="s">
        <v>31</v>
      </c>
      <c r="D3" s="68">
        <v>1</v>
      </c>
      <c r="E3" s="69">
        <f>幕墙!O41</f>
        <v>2723497.06609191</v>
      </c>
      <c r="F3" s="69">
        <f>幕墙!O41</f>
        <v>2723497.06609191</v>
      </c>
      <c r="G3" s="70"/>
    </row>
    <row r="4" s="60" customFormat="1" ht="30" customHeight="1" spans="1:7">
      <c r="A4" s="66" t="s">
        <v>27</v>
      </c>
      <c r="B4" s="66"/>
      <c r="C4" s="66"/>
      <c r="D4" s="68"/>
      <c r="E4" s="66"/>
      <c r="F4" s="71"/>
      <c r="G4" s="9"/>
    </row>
  </sheetData>
  <mergeCells count="2">
    <mergeCell ref="A1:G1"/>
    <mergeCell ref="A4:B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zoomScale="115" zoomScaleNormal="115" topLeftCell="A7" workbookViewId="0">
      <selection activeCell="L8" sqref="L8"/>
    </sheetView>
  </sheetViews>
  <sheetFormatPr defaultColWidth="7.71296296296296" defaultRowHeight="10.8"/>
  <cols>
    <col min="1" max="1" width="11.1388888888889" style="19" customWidth="1"/>
    <col min="2" max="2" width="9.57407407407407" style="19" customWidth="1"/>
    <col min="3" max="3" width="14.5740740740741" style="19" customWidth="1"/>
    <col min="4" max="4" width="9.13888888888889" style="19" customWidth="1"/>
    <col min="5" max="5" width="12.287037037037" style="19" customWidth="1"/>
    <col min="6" max="6" width="7.71296296296296" style="20" customWidth="1"/>
    <col min="7" max="7" width="7.42592592592593" style="20" customWidth="1"/>
    <col min="8" max="8" width="12.712962962963" style="20" customWidth="1"/>
    <col min="9" max="9" width="6.71296296296296" style="20" customWidth="1"/>
    <col min="10" max="10" width="8.42592592592593" style="20" customWidth="1"/>
    <col min="11" max="11" width="10.287037037037" style="20" customWidth="1"/>
    <col min="12" max="12" width="11.712962962963" style="19" customWidth="1"/>
    <col min="13" max="13" width="9.43518518518519" style="19" hidden="1" customWidth="1"/>
    <col min="14" max="14" width="9.43518518518519" style="19" customWidth="1"/>
    <col min="15" max="15" width="11.8611111111111" style="21" customWidth="1"/>
    <col min="16" max="16" width="13.1388888888889" style="19" customWidth="1"/>
    <col min="17" max="17" width="13" style="19" customWidth="1"/>
    <col min="18" max="18" width="11" style="22"/>
    <col min="19" max="16384" width="7.71296296296296" style="19"/>
  </cols>
  <sheetData>
    <row r="1" s="19" customFormat="1" ht="39.75" customHeight="1" spans="1:18">
      <c r="A1" s="23" t="s">
        <v>32</v>
      </c>
      <c r="B1" s="23"/>
      <c r="C1" s="23"/>
      <c r="D1" s="23"/>
      <c r="E1" s="23"/>
      <c r="F1" s="23"/>
      <c r="G1" s="23"/>
      <c r="H1" s="23"/>
      <c r="I1" s="23"/>
      <c r="J1" s="23"/>
      <c r="K1" s="23"/>
      <c r="L1" s="23"/>
      <c r="M1" s="23"/>
      <c r="N1" s="23"/>
      <c r="O1" s="42"/>
      <c r="P1" s="23"/>
      <c r="R1" s="22"/>
    </row>
    <row r="2" s="19" customFormat="1" ht="18" customHeight="1" spans="1:18">
      <c r="A2" s="24" t="s">
        <v>33</v>
      </c>
      <c r="B2" s="24"/>
      <c r="C2" s="24"/>
      <c r="D2" s="24"/>
      <c r="E2" s="24"/>
      <c r="F2" s="25"/>
      <c r="G2" s="25"/>
      <c r="H2" s="25"/>
      <c r="I2" s="25"/>
      <c r="J2" s="25"/>
      <c r="K2" s="25"/>
      <c r="L2" s="24"/>
      <c r="M2" s="24"/>
      <c r="N2" s="24"/>
      <c r="O2" s="43"/>
      <c r="P2" s="24"/>
      <c r="R2" s="22"/>
    </row>
    <row r="3" s="19" customFormat="1" ht="14.25" customHeight="1" spans="1:18">
      <c r="A3" s="26" t="s">
        <v>34</v>
      </c>
      <c r="B3" s="27" t="s">
        <v>35</v>
      </c>
      <c r="C3" s="27" t="s">
        <v>36</v>
      </c>
      <c r="D3" s="27" t="s">
        <v>24</v>
      </c>
      <c r="E3" s="27" t="s">
        <v>37</v>
      </c>
      <c r="F3" s="27" t="s">
        <v>38</v>
      </c>
      <c r="G3" s="27"/>
      <c r="H3" s="27"/>
      <c r="I3" s="27"/>
      <c r="J3" s="27"/>
      <c r="K3" s="27"/>
      <c r="L3" s="27"/>
      <c r="M3" s="27" t="s">
        <v>39</v>
      </c>
      <c r="N3" s="27"/>
      <c r="O3" s="44" t="s">
        <v>40</v>
      </c>
      <c r="P3" s="45" t="s">
        <v>41</v>
      </c>
      <c r="R3" s="22"/>
    </row>
    <row r="4" s="19" customFormat="1" ht="48" customHeight="1" spans="1:18">
      <c r="A4" s="28"/>
      <c r="B4" s="29"/>
      <c r="C4" s="29"/>
      <c r="D4" s="29"/>
      <c r="E4" s="29"/>
      <c r="F4" s="29" t="s">
        <v>42</v>
      </c>
      <c r="G4" s="29" t="s">
        <v>43</v>
      </c>
      <c r="H4" s="29" t="s">
        <v>44</v>
      </c>
      <c r="I4" s="29" t="s">
        <v>45</v>
      </c>
      <c r="J4" s="29" t="s">
        <v>46</v>
      </c>
      <c r="K4" s="29" t="s">
        <v>47</v>
      </c>
      <c r="L4" s="29" t="s">
        <v>48</v>
      </c>
      <c r="M4" s="29"/>
      <c r="N4" s="29"/>
      <c r="O4" s="46"/>
      <c r="P4" s="47"/>
      <c r="R4" s="22"/>
    </row>
    <row r="5" s="19" customFormat="1" ht="25.5" customHeight="1" spans="1:18">
      <c r="A5" s="28"/>
      <c r="B5" s="29"/>
      <c r="C5" s="29"/>
      <c r="D5" s="29"/>
      <c r="E5" s="29"/>
      <c r="F5" s="29"/>
      <c r="G5" s="29" t="s">
        <v>49</v>
      </c>
      <c r="H5" s="29" t="s">
        <v>50</v>
      </c>
      <c r="I5" s="29" t="s">
        <v>51</v>
      </c>
      <c r="J5" s="29"/>
      <c r="K5" s="29"/>
      <c r="L5" s="29"/>
      <c r="M5" s="29"/>
      <c r="N5" s="29"/>
      <c r="O5" s="46"/>
      <c r="P5" s="47"/>
      <c r="R5" s="22"/>
    </row>
    <row r="6" s="19" customFormat="1" ht="20.25" customHeight="1" spans="1:18">
      <c r="A6" s="28"/>
      <c r="B6" s="29" t="s">
        <v>52</v>
      </c>
      <c r="C6" s="29"/>
      <c r="D6" s="29"/>
      <c r="E6" s="29"/>
      <c r="F6" s="29"/>
      <c r="G6" s="29"/>
      <c r="H6" s="29"/>
      <c r="I6" s="29"/>
      <c r="J6" s="29"/>
      <c r="K6" s="29"/>
      <c r="L6" s="29"/>
      <c r="M6" s="29"/>
      <c r="N6" s="29"/>
      <c r="O6" s="46"/>
      <c r="P6" s="47"/>
      <c r="Q6" s="19">
        <v>2</v>
      </c>
      <c r="R6" s="22"/>
    </row>
    <row r="7" s="19" customFormat="1" ht="216.75" customHeight="1" spans="1:18">
      <c r="A7" s="30">
        <v>1</v>
      </c>
      <c r="B7" s="31" t="s">
        <v>53</v>
      </c>
      <c r="C7" s="31" t="s">
        <v>54</v>
      </c>
      <c r="D7" s="31" t="s">
        <v>55</v>
      </c>
      <c r="E7" s="31">
        <v>21.3</v>
      </c>
      <c r="F7" s="32">
        <v>59.91</v>
      </c>
      <c r="G7" s="32">
        <f t="shared" ref="G7:G9" si="0">H7*(1+I7)</f>
        <v>663</v>
      </c>
      <c r="H7" s="32">
        <v>650</v>
      </c>
      <c r="I7" s="32">
        <v>0.02</v>
      </c>
      <c r="J7" s="32">
        <v>12.68</v>
      </c>
      <c r="K7" s="37">
        <f t="shared" ref="K7:K9" si="1">(F7+G7+J7)*0.026</f>
        <v>19.12534</v>
      </c>
      <c r="L7" s="37">
        <f>(F7+G7+J7+K7)*0.03</f>
        <v>22.6414602</v>
      </c>
      <c r="M7" s="37">
        <f>(F7+G7+J7+K7+L7)*1.5</f>
        <v>1166.0352003</v>
      </c>
      <c r="N7" s="37"/>
      <c r="O7" s="46">
        <f>M7*E7</f>
        <v>24836.54976639</v>
      </c>
      <c r="P7" s="48" t="s">
        <v>56</v>
      </c>
      <c r="Q7" s="32">
        <v>1645.2794412</v>
      </c>
      <c r="R7" s="55"/>
    </row>
    <row r="8" s="19" customFormat="1" ht="205.5" customHeight="1" spans="1:18">
      <c r="A8" s="30">
        <v>2</v>
      </c>
      <c r="B8" s="31" t="s">
        <v>53</v>
      </c>
      <c r="C8" s="31" t="s">
        <v>57</v>
      </c>
      <c r="D8" s="31" t="s">
        <v>55</v>
      </c>
      <c r="E8" s="31">
        <v>12</v>
      </c>
      <c r="F8" s="32">
        <v>59.91</v>
      </c>
      <c r="G8" s="32">
        <f t="shared" si="0"/>
        <v>765</v>
      </c>
      <c r="H8" s="32">
        <v>750</v>
      </c>
      <c r="I8" s="32">
        <v>0.02</v>
      </c>
      <c r="J8" s="32">
        <v>12.68</v>
      </c>
      <c r="K8" s="37">
        <f t="shared" si="1"/>
        <v>21.77734</v>
      </c>
      <c r="L8" s="37">
        <f>(F8+G8+J8+K8)*0.03</f>
        <v>25.7810202</v>
      </c>
      <c r="M8" s="37">
        <f t="shared" ref="M8:M40" si="2">(F8+G8+J8+K8+L8)*1.5</f>
        <v>1327.7225403</v>
      </c>
      <c r="N8" s="37"/>
      <c r="O8" s="46">
        <f t="shared" ref="O8:O40" si="3">M8*E8</f>
        <v>15932.6704836</v>
      </c>
      <c r="P8" s="48" t="s">
        <v>56</v>
      </c>
      <c r="R8" s="22"/>
    </row>
    <row r="9" s="19" customFormat="1" ht="160.5" customHeight="1" spans="1:18">
      <c r="A9" s="30">
        <v>3</v>
      </c>
      <c r="B9" s="31" t="s">
        <v>58</v>
      </c>
      <c r="C9" s="31" t="s">
        <v>59</v>
      </c>
      <c r="D9" s="31" t="s">
        <v>60</v>
      </c>
      <c r="E9" s="31">
        <v>2</v>
      </c>
      <c r="F9" s="32">
        <v>763.83</v>
      </c>
      <c r="G9" s="32">
        <f t="shared" si="0"/>
        <v>9486</v>
      </c>
      <c r="H9" s="32">
        <v>9300</v>
      </c>
      <c r="I9" s="32">
        <v>0.02</v>
      </c>
      <c r="J9" s="32">
        <v>161.71</v>
      </c>
      <c r="K9" s="37">
        <f t="shared" si="1"/>
        <v>270.70004</v>
      </c>
      <c r="L9" s="37">
        <f t="shared" ref="L9:L40" si="4">(F9+G9+J9+K9)*0.03</f>
        <v>320.4672012</v>
      </c>
      <c r="M9" s="37">
        <f t="shared" si="2"/>
        <v>16504.0608618</v>
      </c>
      <c r="N9" s="37"/>
      <c r="O9" s="46">
        <f t="shared" si="3"/>
        <v>33008.1217236</v>
      </c>
      <c r="P9" s="48" t="s">
        <v>56</v>
      </c>
      <c r="R9" s="22"/>
    </row>
    <row r="10" s="19" customFormat="1" ht="36.75" customHeight="1" spans="1:18">
      <c r="A10" s="28"/>
      <c r="B10" s="29" t="s">
        <v>61</v>
      </c>
      <c r="C10" s="29"/>
      <c r="D10" s="29"/>
      <c r="E10" s="29"/>
      <c r="F10" s="29"/>
      <c r="G10" s="29"/>
      <c r="H10" s="29"/>
      <c r="I10" s="29"/>
      <c r="J10" s="49"/>
      <c r="K10" s="29"/>
      <c r="L10" s="37">
        <f t="shared" si="4"/>
        <v>0</v>
      </c>
      <c r="M10" s="37">
        <f t="shared" si="2"/>
        <v>0</v>
      </c>
      <c r="N10" s="37"/>
      <c r="O10" s="46">
        <f t="shared" si="3"/>
        <v>0</v>
      </c>
      <c r="P10" s="47"/>
      <c r="R10" s="22"/>
    </row>
    <row r="11" s="19" customFormat="1" ht="295.5" customHeight="1" spans="1:18">
      <c r="A11" s="30">
        <v>4</v>
      </c>
      <c r="B11" s="31" t="s">
        <v>62</v>
      </c>
      <c r="C11" s="31" t="s">
        <v>63</v>
      </c>
      <c r="D11" s="31" t="s">
        <v>55</v>
      </c>
      <c r="E11" s="31">
        <v>790.42</v>
      </c>
      <c r="F11" s="32">
        <v>184.43</v>
      </c>
      <c r="G11" s="32">
        <f t="shared" ref="G11:G32" si="5">H11*(1+I11)</f>
        <v>428.4</v>
      </c>
      <c r="H11" s="32">
        <v>420</v>
      </c>
      <c r="I11" s="32">
        <v>0.02</v>
      </c>
      <c r="J11" s="32">
        <v>38.49</v>
      </c>
      <c r="K11" s="37">
        <f t="shared" ref="K11:K32" si="6">(F11+G11+J11)*0.026</f>
        <v>16.93432</v>
      </c>
      <c r="L11" s="37">
        <f t="shared" si="4"/>
        <v>20.0476296</v>
      </c>
      <c r="M11" s="37">
        <f t="shared" si="2"/>
        <v>1032.4529244</v>
      </c>
      <c r="N11" s="37"/>
      <c r="O11" s="46">
        <f t="shared" si="3"/>
        <v>816071.440504248</v>
      </c>
      <c r="P11" s="48" t="s">
        <v>56</v>
      </c>
      <c r="R11" s="22"/>
    </row>
    <row r="12" s="19" customFormat="1" ht="126.75" customHeight="1" spans="1:18">
      <c r="A12" s="30">
        <v>5</v>
      </c>
      <c r="B12" s="31" t="s">
        <v>64</v>
      </c>
      <c r="C12" s="31" t="s">
        <v>65</v>
      </c>
      <c r="D12" s="31" t="s">
        <v>55</v>
      </c>
      <c r="E12" s="31">
        <v>36.54</v>
      </c>
      <c r="F12" s="32">
        <v>21.96</v>
      </c>
      <c r="G12" s="32">
        <f t="shared" si="5"/>
        <v>285.6</v>
      </c>
      <c r="H12" s="32">
        <v>280</v>
      </c>
      <c r="I12" s="32">
        <v>0.02</v>
      </c>
      <c r="J12" s="32">
        <v>3.81</v>
      </c>
      <c r="K12" s="37">
        <f t="shared" si="6"/>
        <v>8.09562</v>
      </c>
      <c r="L12" s="37">
        <f t="shared" si="4"/>
        <v>9.5839686</v>
      </c>
      <c r="M12" s="37">
        <f t="shared" si="2"/>
        <v>493.5743829</v>
      </c>
      <c r="N12" s="37"/>
      <c r="O12" s="46">
        <f t="shared" si="3"/>
        <v>18035.207951166</v>
      </c>
      <c r="P12" s="48" t="s">
        <v>66</v>
      </c>
      <c r="R12" s="22"/>
    </row>
    <row r="13" s="19" customFormat="1" ht="138" customHeight="1" spans="1:18">
      <c r="A13" s="30">
        <v>6</v>
      </c>
      <c r="B13" s="31" t="s">
        <v>67</v>
      </c>
      <c r="C13" s="31" t="s">
        <v>68</v>
      </c>
      <c r="D13" s="31" t="s">
        <v>69</v>
      </c>
      <c r="E13" s="31">
        <v>0.385</v>
      </c>
      <c r="F13" s="32">
        <v>2627.32</v>
      </c>
      <c r="G13" s="32">
        <f t="shared" si="5"/>
        <v>5304</v>
      </c>
      <c r="H13" s="32">
        <v>5200</v>
      </c>
      <c r="I13" s="32">
        <v>0.02</v>
      </c>
      <c r="J13" s="32">
        <v>2119.52</v>
      </c>
      <c r="K13" s="37">
        <f t="shared" si="6"/>
        <v>261.32184</v>
      </c>
      <c r="L13" s="37">
        <f t="shared" si="4"/>
        <v>309.3648552</v>
      </c>
      <c r="M13" s="37">
        <f t="shared" si="2"/>
        <v>15932.2900428</v>
      </c>
      <c r="N13" s="37"/>
      <c r="O13" s="46">
        <f t="shared" si="3"/>
        <v>6133.931666478</v>
      </c>
      <c r="P13" s="48" t="s">
        <v>70</v>
      </c>
      <c r="R13" s="22"/>
    </row>
    <row r="14" s="19" customFormat="1" ht="126.75" customHeight="1" spans="1:18">
      <c r="A14" s="30">
        <v>7</v>
      </c>
      <c r="B14" s="31" t="s">
        <v>71</v>
      </c>
      <c r="C14" s="31" t="s">
        <v>72</v>
      </c>
      <c r="D14" s="31" t="s">
        <v>69</v>
      </c>
      <c r="E14" s="31">
        <v>4.212</v>
      </c>
      <c r="F14" s="32">
        <v>1695.1</v>
      </c>
      <c r="G14" s="32">
        <f t="shared" si="5"/>
        <v>6120</v>
      </c>
      <c r="H14" s="32">
        <v>6000</v>
      </c>
      <c r="I14" s="32">
        <v>0.02</v>
      </c>
      <c r="J14" s="32">
        <v>1671.49</v>
      </c>
      <c r="K14" s="37">
        <f t="shared" si="6"/>
        <v>246.65134</v>
      </c>
      <c r="L14" s="37">
        <f t="shared" si="4"/>
        <v>291.9972402</v>
      </c>
      <c r="M14" s="37">
        <f t="shared" si="2"/>
        <v>15037.8578703</v>
      </c>
      <c r="N14" s="37"/>
      <c r="O14" s="46">
        <f t="shared" si="3"/>
        <v>63339.4573497036</v>
      </c>
      <c r="P14" s="48" t="s">
        <v>73</v>
      </c>
      <c r="R14" s="22"/>
    </row>
    <row r="15" s="19" customFormat="1" ht="126.75" customHeight="1" spans="1:18">
      <c r="A15" s="30">
        <v>8</v>
      </c>
      <c r="B15" s="31" t="s">
        <v>71</v>
      </c>
      <c r="C15" s="31" t="s">
        <v>74</v>
      </c>
      <c r="D15" s="31" t="s">
        <v>69</v>
      </c>
      <c r="E15" s="31">
        <v>1.656</v>
      </c>
      <c r="F15" s="33">
        <v>1695.1</v>
      </c>
      <c r="G15" s="32">
        <f t="shared" si="5"/>
        <v>6120</v>
      </c>
      <c r="H15" s="32">
        <v>6000</v>
      </c>
      <c r="I15" s="32">
        <v>0.02</v>
      </c>
      <c r="J15" s="33">
        <v>1671.49</v>
      </c>
      <c r="K15" s="37">
        <f t="shared" si="6"/>
        <v>246.65134</v>
      </c>
      <c r="L15" s="37">
        <f t="shared" si="4"/>
        <v>291.9972402</v>
      </c>
      <c r="M15" s="37">
        <f t="shared" si="2"/>
        <v>15037.8578703</v>
      </c>
      <c r="N15" s="37"/>
      <c r="O15" s="46">
        <f t="shared" si="3"/>
        <v>24902.6926332168</v>
      </c>
      <c r="P15" s="48" t="s">
        <v>73</v>
      </c>
      <c r="R15" s="22"/>
    </row>
    <row r="16" s="19" customFormat="1" ht="126.75" customHeight="1" spans="1:18">
      <c r="A16" s="30">
        <v>9</v>
      </c>
      <c r="B16" s="31" t="s">
        <v>75</v>
      </c>
      <c r="C16" s="31" t="s">
        <v>76</v>
      </c>
      <c r="D16" s="31" t="s">
        <v>69</v>
      </c>
      <c r="E16" s="31">
        <v>5.507</v>
      </c>
      <c r="F16" s="32">
        <v>1843.56</v>
      </c>
      <c r="G16" s="32">
        <f t="shared" si="5"/>
        <v>4692</v>
      </c>
      <c r="H16" s="32">
        <v>4600</v>
      </c>
      <c r="I16" s="32">
        <v>0.02</v>
      </c>
      <c r="J16" s="32">
        <v>2322.96</v>
      </c>
      <c r="K16" s="37">
        <f t="shared" si="6"/>
        <v>230.32152</v>
      </c>
      <c r="L16" s="37">
        <f t="shared" si="4"/>
        <v>272.6652456</v>
      </c>
      <c r="M16" s="37">
        <f t="shared" si="2"/>
        <v>14042.2601484</v>
      </c>
      <c r="N16" s="37"/>
      <c r="O16" s="46">
        <f t="shared" si="3"/>
        <v>77330.7266372388</v>
      </c>
      <c r="P16" s="48" t="s">
        <v>73</v>
      </c>
      <c r="R16" s="22"/>
    </row>
    <row r="17" s="19" customFormat="1" ht="93" customHeight="1" spans="1:18">
      <c r="A17" s="30">
        <v>10</v>
      </c>
      <c r="B17" s="31" t="s">
        <v>77</v>
      </c>
      <c r="C17" s="31" t="s">
        <v>78</v>
      </c>
      <c r="D17" s="31" t="s">
        <v>69</v>
      </c>
      <c r="E17" s="31">
        <v>3.14</v>
      </c>
      <c r="F17" s="32">
        <v>1206.47</v>
      </c>
      <c r="G17" s="32">
        <f t="shared" si="5"/>
        <v>6018</v>
      </c>
      <c r="H17" s="32">
        <v>5900</v>
      </c>
      <c r="I17" s="32">
        <v>0.02</v>
      </c>
      <c r="J17" s="32">
        <v>1243</v>
      </c>
      <c r="K17" s="37">
        <f t="shared" si="6"/>
        <v>220.15422</v>
      </c>
      <c r="L17" s="37">
        <f t="shared" si="4"/>
        <v>260.6287266</v>
      </c>
      <c r="M17" s="37">
        <f t="shared" si="2"/>
        <v>13422.3794199</v>
      </c>
      <c r="N17" s="37"/>
      <c r="O17" s="46">
        <f t="shared" si="3"/>
        <v>42146.271378486</v>
      </c>
      <c r="P17" s="48" t="s">
        <v>73</v>
      </c>
      <c r="R17" s="22"/>
    </row>
    <row r="18" s="19" customFormat="1" ht="93" customHeight="1" spans="1:18">
      <c r="A18" s="30">
        <v>11</v>
      </c>
      <c r="B18" s="34" t="s">
        <v>79</v>
      </c>
      <c r="C18" s="35" t="s">
        <v>80</v>
      </c>
      <c r="D18" s="34" t="s">
        <v>55</v>
      </c>
      <c r="E18" s="34">
        <f>709.43</f>
        <v>709.43</v>
      </c>
      <c r="F18" s="32">
        <v>21.96</v>
      </c>
      <c r="G18" s="32">
        <f t="shared" si="5"/>
        <v>285.6</v>
      </c>
      <c r="H18" s="32">
        <v>280</v>
      </c>
      <c r="I18" s="32">
        <v>0.02</v>
      </c>
      <c r="J18" s="32">
        <v>3.81</v>
      </c>
      <c r="K18" s="37">
        <f t="shared" si="6"/>
        <v>8.09562</v>
      </c>
      <c r="L18" s="37">
        <f t="shared" si="4"/>
        <v>9.5839686</v>
      </c>
      <c r="M18" s="37">
        <f t="shared" si="2"/>
        <v>493.5743829</v>
      </c>
      <c r="N18" s="37"/>
      <c r="O18" s="46">
        <f t="shared" si="3"/>
        <v>350156.474460747</v>
      </c>
      <c r="P18" s="48" t="s">
        <v>66</v>
      </c>
      <c r="Q18" s="56" t="s">
        <v>81</v>
      </c>
      <c r="R18" s="22"/>
    </row>
    <row r="19" s="19" customFormat="1" ht="115.5" customHeight="1" spans="1:18">
      <c r="A19" s="30">
        <v>12</v>
      </c>
      <c r="B19" s="31" t="s">
        <v>82</v>
      </c>
      <c r="C19" s="31" t="s">
        <v>83</v>
      </c>
      <c r="D19" s="31" t="s">
        <v>55</v>
      </c>
      <c r="E19" s="31">
        <v>58.98</v>
      </c>
      <c r="F19" s="32">
        <v>75.39</v>
      </c>
      <c r="G19" s="32">
        <f t="shared" si="5"/>
        <v>183.6</v>
      </c>
      <c r="H19" s="32">
        <v>180</v>
      </c>
      <c r="I19" s="32">
        <v>0.02</v>
      </c>
      <c r="J19" s="32">
        <v>14.51</v>
      </c>
      <c r="K19" s="37">
        <f t="shared" si="6"/>
        <v>7.111</v>
      </c>
      <c r="L19" s="37">
        <f t="shared" si="4"/>
        <v>8.41833</v>
      </c>
      <c r="M19" s="37">
        <f t="shared" si="2"/>
        <v>433.543995</v>
      </c>
      <c r="N19" s="37"/>
      <c r="O19" s="46">
        <f t="shared" si="3"/>
        <v>25570.4248251</v>
      </c>
      <c r="P19" s="48" t="s">
        <v>70</v>
      </c>
      <c r="R19" s="22"/>
    </row>
    <row r="20" s="19" customFormat="1" ht="183" customHeight="1" spans="1:18">
      <c r="A20" s="30">
        <v>13</v>
      </c>
      <c r="B20" s="31" t="s">
        <v>84</v>
      </c>
      <c r="C20" s="36" t="s">
        <v>85</v>
      </c>
      <c r="D20" s="31" t="s">
        <v>55</v>
      </c>
      <c r="E20" s="31">
        <v>419.66</v>
      </c>
      <c r="F20" s="32">
        <v>260</v>
      </c>
      <c r="G20" s="32">
        <f t="shared" si="5"/>
        <v>408</v>
      </c>
      <c r="H20" s="32">
        <v>400</v>
      </c>
      <c r="I20" s="32">
        <v>0.02</v>
      </c>
      <c r="J20" s="32">
        <v>41.88</v>
      </c>
      <c r="K20" s="37">
        <f t="shared" si="6"/>
        <v>18.45688</v>
      </c>
      <c r="L20" s="37">
        <f t="shared" si="4"/>
        <v>21.8501064</v>
      </c>
      <c r="M20" s="37">
        <f t="shared" si="2"/>
        <v>1125.2804796</v>
      </c>
      <c r="N20" s="37"/>
      <c r="O20" s="46">
        <f t="shared" si="3"/>
        <v>472235.206068936</v>
      </c>
      <c r="P20" s="48" t="s">
        <v>86</v>
      </c>
      <c r="Q20" s="57" t="s">
        <v>87</v>
      </c>
      <c r="R20" s="22"/>
    </row>
    <row r="21" s="19" customFormat="1" ht="115.5" customHeight="1" spans="1:18">
      <c r="A21" s="30">
        <v>14</v>
      </c>
      <c r="B21" s="31" t="s">
        <v>88</v>
      </c>
      <c r="C21" s="31" t="s">
        <v>89</v>
      </c>
      <c r="D21" s="31" t="s">
        <v>55</v>
      </c>
      <c r="E21" s="31">
        <v>56.64</v>
      </c>
      <c r="F21" s="32">
        <v>71.19</v>
      </c>
      <c r="G21" s="32">
        <f t="shared" si="5"/>
        <v>249.9</v>
      </c>
      <c r="H21" s="32">
        <v>245</v>
      </c>
      <c r="I21" s="32">
        <v>0.02</v>
      </c>
      <c r="J21" s="32">
        <v>4.48</v>
      </c>
      <c r="K21" s="37">
        <f t="shared" si="6"/>
        <v>8.46482</v>
      </c>
      <c r="L21" s="37">
        <f t="shared" si="4"/>
        <v>10.0210446</v>
      </c>
      <c r="M21" s="37">
        <f t="shared" si="2"/>
        <v>516.0837969</v>
      </c>
      <c r="N21" s="37"/>
      <c r="O21" s="46">
        <f t="shared" si="3"/>
        <v>29230.986256416</v>
      </c>
      <c r="P21" s="48" t="s">
        <v>70</v>
      </c>
      <c r="R21" s="22"/>
    </row>
    <row r="22" s="19" customFormat="1" ht="81.75" customHeight="1" spans="1:18">
      <c r="A22" s="30">
        <v>15</v>
      </c>
      <c r="B22" s="31" t="s">
        <v>90</v>
      </c>
      <c r="C22" s="31" t="s">
        <v>91</v>
      </c>
      <c r="D22" s="31" t="s">
        <v>55</v>
      </c>
      <c r="E22" s="31">
        <v>11.81</v>
      </c>
      <c r="F22" s="33">
        <v>64.18</v>
      </c>
      <c r="G22" s="32">
        <f t="shared" si="5"/>
        <v>183.6</v>
      </c>
      <c r="H22" s="32">
        <v>180</v>
      </c>
      <c r="I22" s="32">
        <v>0.02</v>
      </c>
      <c r="J22" s="33">
        <v>3.81</v>
      </c>
      <c r="K22" s="37">
        <f t="shared" si="6"/>
        <v>6.54134</v>
      </c>
      <c r="L22" s="37">
        <f t="shared" si="4"/>
        <v>7.7439402</v>
      </c>
      <c r="M22" s="37">
        <f t="shared" si="2"/>
        <v>398.8129203</v>
      </c>
      <c r="N22" s="37"/>
      <c r="O22" s="46">
        <f t="shared" si="3"/>
        <v>4709.980588743</v>
      </c>
      <c r="P22" s="48" t="s">
        <v>66</v>
      </c>
      <c r="R22" s="22"/>
    </row>
    <row r="23" s="19" customFormat="1" ht="160.5" customHeight="1" spans="1:18">
      <c r="A23" s="30">
        <v>16</v>
      </c>
      <c r="B23" s="31" t="s">
        <v>92</v>
      </c>
      <c r="C23" s="31" t="s">
        <v>93</v>
      </c>
      <c r="D23" s="31" t="s">
        <v>31</v>
      </c>
      <c r="E23" s="31">
        <v>1</v>
      </c>
      <c r="F23" s="32">
        <v>55.2</v>
      </c>
      <c r="G23" s="32">
        <f t="shared" si="5"/>
        <v>571.2</v>
      </c>
      <c r="H23" s="32">
        <v>560</v>
      </c>
      <c r="I23" s="32">
        <v>0.02</v>
      </c>
      <c r="J23" s="32">
        <v>9.56</v>
      </c>
      <c r="K23" s="37">
        <f t="shared" si="6"/>
        <v>16.53496</v>
      </c>
      <c r="L23" s="37">
        <f t="shared" si="4"/>
        <v>19.5748488</v>
      </c>
      <c r="M23" s="37">
        <f t="shared" si="2"/>
        <v>1008.1047132</v>
      </c>
      <c r="N23" s="37"/>
      <c r="O23" s="46">
        <f t="shared" si="3"/>
        <v>1008.1047132</v>
      </c>
      <c r="P23" s="48" t="s">
        <v>70</v>
      </c>
      <c r="R23" s="22"/>
    </row>
    <row r="24" s="19" customFormat="1" ht="149.25" customHeight="1" spans="1:18">
      <c r="A24" s="30">
        <v>17</v>
      </c>
      <c r="B24" s="31" t="s">
        <v>94</v>
      </c>
      <c r="C24" s="31" t="s">
        <v>95</v>
      </c>
      <c r="D24" s="31" t="s">
        <v>55</v>
      </c>
      <c r="E24" s="31">
        <v>36.83</v>
      </c>
      <c r="F24" s="32">
        <v>65</v>
      </c>
      <c r="G24" s="32">
        <f t="shared" si="5"/>
        <v>183.6</v>
      </c>
      <c r="H24" s="32">
        <v>180</v>
      </c>
      <c r="I24" s="32">
        <v>0.02</v>
      </c>
      <c r="J24" s="32">
        <v>3.81</v>
      </c>
      <c r="K24" s="37">
        <f t="shared" si="6"/>
        <v>6.56266</v>
      </c>
      <c r="L24" s="37">
        <f t="shared" si="4"/>
        <v>7.7691798</v>
      </c>
      <c r="M24" s="37">
        <f t="shared" si="2"/>
        <v>400.1127597</v>
      </c>
      <c r="N24" s="37"/>
      <c r="O24" s="46">
        <f t="shared" si="3"/>
        <v>14736.152939751</v>
      </c>
      <c r="P24" s="48" t="s">
        <v>96</v>
      </c>
      <c r="R24" s="22"/>
    </row>
    <row r="25" s="19" customFormat="1" ht="149.25" customHeight="1" spans="1:18">
      <c r="A25" s="30">
        <v>18</v>
      </c>
      <c r="B25" s="31" t="s">
        <v>97</v>
      </c>
      <c r="C25" s="31" t="s">
        <v>98</v>
      </c>
      <c r="D25" s="31" t="s">
        <v>55</v>
      </c>
      <c r="E25" s="31">
        <v>58.97</v>
      </c>
      <c r="F25" s="32">
        <v>50.37</v>
      </c>
      <c r="G25" s="32">
        <f t="shared" si="5"/>
        <v>2652</v>
      </c>
      <c r="H25" s="32">
        <v>2600</v>
      </c>
      <c r="I25" s="32">
        <v>0.02</v>
      </c>
      <c r="J25" s="32">
        <v>142.26</v>
      </c>
      <c r="K25" s="37">
        <f t="shared" si="6"/>
        <v>73.96038</v>
      </c>
      <c r="L25" s="37">
        <f t="shared" si="4"/>
        <v>87.5577114</v>
      </c>
      <c r="M25" s="37">
        <f t="shared" si="2"/>
        <v>4509.2221371</v>
      </c>
      <c r="N25" s="37"/>
      <c r="O25" s="46">
        <f t="shared" si="3"/>
        <v>265908.829424787</v>
      </c>
      <c r="P25" s="48" t="s">
        <v>70</v>
      </c>
      <c r="R25" s="22"/>
    </row>
    <row r="26" s="19" customFormat="1" ht="194.25" customHeight="1" spans="1:18">
      <c r="A26" s="30">
        <v>19</v>
      </c>
      <c r="B26" s="31" t="s">
        <v>99</v>
      </c>
      <c r="C26" s="36" t="s">
        <v>100</v>
      </c>
      <c r="D26" s="31" t="s">
        <v>55</v>
      </c>
      <c r="E26" s="31">
        <v>35.87</v>
      </c>
      <c r="F26" s="32">
        <v>260</v>
      </c>
      <c r="G26" s="32">
        <f t="shared" si="5"/>
        <v>408</v>
      </c>
      <c r="H26" s="32">
        <v>400</v>
      </c>
      <c r="I26" s="32">
        <v>0.02</v>
      </c>
      <c r="J26" s="32">
        <v>41.88</v>
      </c>
      <c r="K26" s="37">
        <f t="shared" si="6"/>
        <v>18.45688</v>
      </c>
      <c r="L26" s="37">
        <f t="shared" si="4"/>
        <v>21.8501064</v>
      </c>
      <c r="M26" s="37">
        <f t="shared" si="2"/>
        <v>1125.2804796</v>
      </c>
      <c r="N26" s="37"/>
      <c r="O26" s="46">
        <f t="shared" si="3"/>
        <v>40363.810803252</v>
      </c>
      <c r="P26" s="48" t="s">
        <v>70</v>
      </c>
      <c r="Q26" s="57" t="s">
        <v>87</v>
      </c>
      <c r="R26" s="22"/>
    </row>
    <row r="27" s="19" customFormat="1" ht="93" customHeight="1" spans="1:18">
      <c r="A27" s="30">
        <v>20</v>
      </c>
      <c r="B27" s="34" t="s">
        <v>101</v>
      </c>
      <c r="C27" s="36" t="s">
        <v>102</v>
      </c>
      <c r="D27" s="34" t="s">
        <v>55</v>
      </c>
      <c r="E27" s="34">
        <f>268.27</f>
        <v>268.27</v>
      </c>
      <c r="F27" s="33">
        <v>98.34</v>
      </c>
      <c r="G27" s="32">
        <f t="shared" si="5"/>
        <v>244.8</v>
      </c>
      <c r="H27" s="32">
        <v>240</v>
      </c>
      <c r="I27" s="32">
        <v>0.02</v>
      </c>
      <c r="J27" s="33">
        <v>3.81</v>
      </c>
      <c r="K27" s="37">
        <f t="shared" si="6"/>
        <v>9.0207</v>
      </c>
      <c r="L27" s="37">
        <f t="shared" si="4"/>
        <v>10.679121</v>
      </c>
      <c r="M27" s="37">
        <f t="shared" si="2"/>
        <v>549.9747315</v>
      </c>
      <c r="N27" s="37"/>
      <c r="O27" s="46">
        <f t="shared" si="3"/>
        <v>147541.721219505</v>
      </c>
      <c r="P27" s="48" t="s">
        <v>66</v>
      </c>
      <c r="Q27" s="56" t="s">
        <v>103</v>
      </c>
      <c r="R27" s="22"/>
    </row>
    <row r="28" s="19" customFormat="1" ht="126.75" customHeight="1" spans="1:18">
      <c r="A28" s="30">
        <v>21</v>
      </c>
      <c r="B28" s="31" t="s">
        <v>104</v>
      </c>
      <c r="C28" s="31" t="s">
        <v>105</v>
      </c>
      <c r="D28" s="31" t="s">
        <v>69</v>
      </c>
      <c r="E28" s="31">
        <v>0.552</v>
      </c>
      <c r="F28" s="32">
        <v>497.28</v>
      </c>
      <c r="G28" s="32">
        <f t="shared" si="5"/>
        <v>6120</v>
      </c>
      <c r="H28" s="32">
        <v>6000</v>
      </c>
      <c r="I28" s="32">
        <v>0.02</v>
      </c>
      <c r="J28" s="32">
        <v>444.67</v>
      </c>
      <c r="K28" s="37">
        <f t="shared" si="6"/>
        <v>183.6107</v>
      </c>
      <c r="L28" s="37">
        <f t="shared" si="4"/>
        <v>217.366821</v>
      </c>
      <c r="M28" s="37">
        <f t="shared" si="2"/>
        <v>11194.3912815</v>
      </c>
      <c r="N28" s="37"/>
      <c r="O28" s="46">
        <f t="shared" si="3"/>
        <v>6179.303987388</v>
      </c>
      <c r="P28" s="48" t="s">
        <v>73</v>
      </c>
      <c r="R28" s="22"/>
    </row>
    <row r="29" s="19" customFormat="1" ht="126.75" customHeight="1" spans="1:18">
      <c r="A29" s="30">
        <v>22</v>
      </c>
      <c r="B29" s="31" t="s">
        <v>106</v>
      </c>
      <c r="C29" s="31" t="s">
        <v>107</v>
      </c>
      <c r="D29" s="31" t="s">
        <v>69</v>
      </c>
      <c r="E29" s="31">
        <v>2.436</v>
      </c>
      <c r="F29" s="32">
        <v>344.5</v>
      </c>
      <c r="G29" s="32">
        <f t="shared" si="5"/>
        <v>5712</v>
      </c>
      <c r="H29" s="32">
        <v>5600</v>
      </c>
      <c r="I29" s="32">
        <v>0.02</v>
      </c>
      <c r="J29" s="32">
        <v>635.61</v>
      </c>
      <c r="K29" s="37">
        <f t="shared" si="6"/>
        <v>173.99486</v>
      </c>
      <c r="L29" s="37">
        <f t="shared" si="4"/>
        <v>205.9831458</v>
      </c>
      <c r="M29" s="37">
        <f t="shared" si="2"/>
        <v>10608.1320087</v>
      </c>
      <c r="N29" s="37"/>
      <c r="O29" s="46">
        <f t="shared" si="3"/>
        <v>25841.4095731932</v>
      </c>
      <c r="P29" s="48" t="s">
        <v>73</v>
      </c>
      <c r="R29" s="22"/>
    </row>
    <row r="30" s="19" customFormat="1" ht="93" customHeight="1" spans="1:18">
      <c r="A30" s="30">
        <v>23</v>
      </c>
      <c r="B30" s="31" t="s">
        <v>108</v>
      </c>
      <c r="C30" s="31" t="s">
        <v>78</v>
      </c>
      <c r="D30" s="31" t="s">
        <v>69</v>
      </c>
      <c r="E30" s="31">
        <v>0.458</v>
      </c>
      <c r="F30" s="32">
        <v>250.81</v>
      </c>
      <c r="G30" s="32">
        <f t="shared" si="5"/>
        <v>5712</v>
      </c>
      <c r="H30" s="32">
        <v>5600</v>
      </c>
      <c r="I30" s="32">
        <v>0.02</v>
      </c>
      <c r="J30" s="32">
        <v>434.35</v>
      </c>
      <c r="K30" s="37">
        <f t="shared" si="6"/>
        <v>166.32616</v>
      </c>
      <c r="L30" s="37">
        <f t="shared" si="4"/>
        <v>196.9045848</v>
      </c>
      <c r="M30" s="37">
        <f t="shared" si="2"/>
        <v>10140.5861172</v>
      </c>
      <c r="N30" s="37"/>
      <c r="O30" s="46">
        <f t="shared" si="3"/>
        <v>4644.3884416776</v>
      </c>
      <c r="P30" s="48" t="s">
        <v>73</v>
      </c>
      <c r="R30" s="22"/>
    </row>
    <row r="31" s="19" customFormat="1" ht="104.25" customHeight="1" spans="1:18">
      <c r="A31" s="30">
        <v>24</v>
      </c>
      <c r="B31" s="31" t="s">
        <v>109</v>
      </c>
      <c r="C31" s="36" t="s">
        <v>110</v>
      </c>
      <c r="D31" s="31" t="s">
        <v>111</v>
      </c>
      <c r="E31" s="31">
        <v>2566.52</v>
      </c>
      <c r="F31" s="37">
        <v>10.76</v>
      </c>
      <c r="G31" s="37">
        <f t="shared" si="5"/>
        <v>24.48</v>
      </c>
      <c r="H31" s="37">
        <v>24</v>
      </c>
      <c r="I31" s="37">
        <v>0.02</v>
      </c>
      <c r="J31" s="50">
        <v>3.81</v>
      </c>
      <c r="K31" s="37">
        <f t="shared" si="6"/>
        <v>1.0153</v>
      </c>
      <c r="L31" s="37">
        <f t="shared" si="4"/>
        <v>1.201959</v>
      </c>
      <c r="M31" s="37">
        <f t="shared" si="2"/>
        <v>61.9008885</v>
      </c>
      <c r="N31" s="37"/>
      <c r="O31" s="46">
        <f t="shared" si="3"/>
        <v>158869.86835302</v>
      </c>
      <c r="P31" s="48" t="s">
        <v>70</v>
      </c>
      <c r="Q31" s="56" t="s">
        <v>112</v>
      </c>
      <c r="R31" s="22"/>
    </row>
    <row r="32" s="19" customFormat="1" ht="138" customHeight="1" spans="1:18">
      <c r="A32" s="30">
        <v>25</v>
      </c>
      <c r="B32" s="38" t="s">
        <v>113</v>
      </c>
      <c r="C32" s="38" t="s">
        <v>114</v>
      </c>
      <c r="D32" s="38" t="s">
        <v>115</v>
      </c>
      <c r="E32" s="38">
        <v>110.82</v>
      </c>
      <c r="F32" s="37">
        <v>10.76</v>
      </c>
      <c r="G32" s="37">
        <f t="shared" si="5"/>
        <v>24.48</v>
      </c>
      <c r="H32" s="37">
        <v>24</v>
      </c>
      <c r="I32" s="37">
        <v>0.02</v>
      </c>
      <c r="J32" s="50">
        <v>3.81</v>
      </c>
      <c r="K32" s="37">
        <f t="shared" si="6"/>
        <v>1.0153</v>
      </c>
      <c r="L32" s="37">
        <f t="shared" si="4"/>
        <v>1.201959</v>
      </c>
      <c r="M32" s="37">
        <f t="shared" si="2"/>
        <v>61.9008885</v>
      </c>
      <c r="N32" s="37"/>
      <c r="O32" s="46">
        <f t="shared" si="3"/>
        <v>6859.85646357</v>
      </c>
      <c r="P32" s="51" t="s">
        <v>70</v>
      </c>
      <c r="Q32" s="58" t="s">
        <v>116</v>
      </c>
      <c r="R32" s="22"/>
    </row>
    <row r="33" s="19" customFormat="1" ht="70.5" customHeight="1" spans="1:18">
      <c r="A33" s="30">
        <v>26</v>
      </c>
      <c r="B33" s="38" t="s">
        <v>117</v>
      </c>
      <c r="C33" s="38" t="s">
        <v>118</v>
      </c>
      <c r="D33" s="38" t="s">
        <v>115</v>
      </c>
      <c r="E33" s="38">
        <v>31.15</v>
      </c>
      <c r="F33" s="29">
        <v>3</v>
      </c>
      <c r="G33" s="29">
        <v>0</v>
      </c>
      <c r="H33" s="29">
        <v>0</v>
      </c>
      <c r="I33" s="46">
        <v>0</v>
      </c>
      <c r="J33" s="49">
        <v>7</v>
      </c>
      <c r="K33" s="29">
        <v>0.26</v>
      </c>
      <c r="L33" s="37">
        <f t="shared" si="4"/>
        <v>0.3078</v>
      </c>
      <c r="M33" s="37">
        <f t="shared" si="2"/>
        <v>15.8517</v>
      </c>
      <c r="N33" s="37"/>
      <c r="O33" s="46">
        <f t="shared" si="3"/>
        <v>493.780455</v>
      </c>
      <c r="P33" s="51" t="s">
        <v>70</v>
      </c>
      <c r="Q33" s="58" t="s">
        <v>116</v>
      </c>
      <c r="R33" s="22"/>
    </row>
    <row r="34" s="19" customFormat="1" ht="104.25" customHeight="1" spans="1:18">
      <c r="A34" s="30">
        <v>27</v>
      </c>
      <c r="B34" s="38" t="s">
        <v>119</v>
      </c>
      <c r="C34" s="38" t="s">
        <v>120</v>
      </c>
      <c r="D34" s="38" t="s">
        <v>115</v>
      </c>
      <c r="E34" s="38">
        <v>79.67</v>
      </c>
      <c r="F34" s="29">
        <v>3</v>
      </c>
      <c r="G34" s="29">
        <v>0</v>
      </c>
      <c r="H34" s="29">
        <v>0</v>
      </c>
      <c r="I34" s="46">
        <v>0</v>
      </c>
      <c r="J34" s="49">
        <v>12.6</v>
      </c>
      <c r="K34" s="29">
        <v>0.41</v>
      </c>
      <c r="L34" s="37">
        <f t="shared" si="4"/>
        <v>0.4803</v>
      </c>
      <c r="M34" s="37">
        <f t="shared" si="2"/>
        <v>24.73545</v>
      </c>
      <c r="N34" s="37"/>
      <c r="O34" s="46">
        <f t="shared" si="3"/>
        <v>1970.6733015</v>
      </c>
      <c r="P34" s="51" t="s">
        <v>70</v>
      </c>
      <c r="Q34" s="58" t="s">
        <v>116</v>
      </c>
      <c r="R34" s="22"/>
    </row>
    <row r="35" s="19" customFormat="1" ht="70.5" customHeight="1" spans="1:18">
      <c r="A35" s="30">
        <v>28</v>
      </c>
      <c r="B35" s="38" t="s">
        <v>121</v>
      </c>
      <c r="C35" s="38" t="s">
        <v>122</v>
      </c>
      <c r="D35" s="38" t="s">
        <v>115</v>
      </c>
      <c r="E35" s="38">
        <v>60.59</v>
      </c>
      <c r="F35" s="29">
        <v>3</v>
      </c>
      <c r="G35" s="29">
        <v>0</v>
      </c>
      <c r="H35" s="29">
        <v>0</v>
      </c>
      <c r="I35" s="46">
        <v>0</v>
      </c>
      <c r="J35" s="49">
        <v>7</v>
      </c>
      <c r="K35" s="29">
        <v>0.26</v>
      </c>
      <c r="L35" s="37">
        <f t="shared" si="4"/>
        <v>0.3078</v>
      </c>
      <c r="M35" s="37">
        <f t="shared" si="2"/>
        <v>15.8517</v>
      </c>
      <c r="N35" s="37"/>
      <c r="O35" s="46">
        <f t="shared" si="3"/>
        <v>960.454503</v>
      </c>
      <c r="P35" s="51" t="s">
        <v>70</v>
      </c>
      <c r="Q35" s="58" t="s">
        <v>116</v>
      </c>
      <c r="R35" s="22"/>
    </row>
    <row r="36" s="19" customFormat="1" ht="205.5" customHeight="1" spans="1:18">
      <c r="A36" s="30">
        <v>29</v>
      </c>
      <c r="B36" s="38" t="s">
        <v>123</v>
      </c>
      <c r="C36" s="38" t="s">
        <v>124</v>
      </c>
      <c r="D36" s="38" t="s">
        <v>115</v>
      </c>
      <c r="E36" s="38">
        <v>4.19</v>
      </c>
      <c r="F36" s="29">
        <v>200</v>
      </c>
      <c r="G36" s="29">
        <v>357</v>
      </c>
      <c r="H36" s="29">
        <v>350</v>
      </c>
      <c r="I36" s="29">
        <v>0.02</v>
      </c>
      <c r="J36" s="49">
        <v>150</v>
      </c>
      <c r="K36" s="29">
        <v>18.38</v>
      </c>
      <c r="L36" s="37">
        <f t="shared" si="4"/>
        <v>21.7614</v>
      </c>
      <c r="M36" s="37">
        <f t="shared" si="2"/>
        <v>1120.7121</v>
      </c>
      <c r="N36" s="37"/>
      <c r="O36" s="46">
        <f t="shared" si="3"/>
        <v>4695.783699</v>
      </c>
      <c r="P36" s="51" t="s">
        <v>70</v>
      </c>
      <c r="Q36" s="58" t="s">
        <v>116</v>
      </c>
      <c r="R36" s="22"/>
    </row>
    <row r="37" s="19" customFormat="1" ht="205.5" customHeight="1" spans="1:18">
      <c r="A37" s="30">
        <v>30</v>
      </c>
      <c r="B37" s="38" t="s">
        <v>125</v>
      </c>
      <c r="C37" s="38" t="s">
        <v>126</v>
      </c>
      <c r="D37" s="38" t="s">
        <v>115</v>
      </c>
      <c r="E37" s="38">
        <v>12.43</v>
      </c>
      <c r="F37" s="29">
        <v>230</v>
      </c>
      <c r="G37" s="29">
        <v>816</v>
      </c>
      <c r="H37" s="29">
        <v>800</v>
      </c>
      <c r="I37" s="29">
        <v>0.02</v>
      </c>
      <c r="J37" s="49">
        <v>150</v>
      </c>
      <c r="K37" s="46">
        <v>31.1</v>
      </c>
      <c r="L37" s="37">
        <f t="shared" si="4"/>
        <v>36.813</v>
      </c>
      <c r="M37" s="37">
        <f t="shared" si="2"/>
        <v>1895.8695</v>
      </c>
      <c r="N37" s="37"/>
      <c r="O37" s="46">
        <f t="shared" si="3"/>
        <v>23565.657885</v>
      </c>
      <c r="P37" s="51" t="s">
        <v>70</v>
      </c>
      <c r="Q37" s="58" t="s">
        <v>116</v>
      </c>
      <c r="R37" s="22"/>
    </row>
    <row r="38" s="19" customFormat="1" ht="228" customHeight="1" spans="1:18">
      <c r="A38" s="30">
        <v>31</v>
      </c>
      <c r="B38" s="38" t="s">
        <v>127</v>
      </c>
      <c r="C38" s="38" t="s">
        <v>128</v>
      </c>
      <c r="D38" s="38" t="s">
        <v>115</v>
      </c>
      <c r="E38" s="38">
        <v>2.82</v>
      </c>
      <c r="F38" s="29">
        <v>230</v>
      </c>
      <c r="G38" s="29">
        <v>826.2</v>
      </c>
      <c r="H38" s="29">
        <v>810</v>
      </c>
      <c r="I38" s="29">
        <v>0.02</v>
      </c>
      <c r="J38" s="49">
        <v>145</v>
      </c>
      <c r="K38" s="29">
        <v>32.23</v>
      </c>
      <c r="L38" s="37">
        <f t="shared" si="4"/>
        <v>37.0029</v>
      </c>
      <c r="M38" s="37">
        <f t="shared" si="2"/>
        <v>1905.64935</v>
      </c>
      <c r="N38" s="37"/>
      <c r="O38" s="46">
        <f t="shared" si="3"/>
        <v>5373.931167</v>
      </c>
      <c r="P38" s="51" t="s">
        <v>70</v>
      </c>
      <c r="Q38" s="58" t="s">
        <v>116</v>
      </c>
      <c r="R38" s="22"/>
    </row>
    <row r="39" s="19" customFormat="1" ht="104.25" customHeight="1" spans="1:18">
      <c r="A39" s="30">
        <v>32</v>
      </c>
      <c r="B39" s="38" t="s">
        <v>129</v>
      </c>
      <c r="C39" s="38" t="s">
        <v>130</v>
      </c>
      <c r="D39" s="38" t="s">
        <v>69</v>
      </c>
      <c r="E39" s="38">
        <v>0.834</v>
      </c>
      <c r="F39" s="29">
        <v>150</v>
      </c>
      <c r="G39" s="29">
        <v>6630</v>
      </c>
      <c r="H39" s="29">
        <v>6500</v>
      </c>
      <c r="I39" s="29">
        <v>0.02</v>
      </c>
      <c r="J39" s="49">
        <v>200</v>
      </c>
      <c r="K39" s="29">
        <v>181.48</v>
      </c>
      <c r="L39" s="37">
        <f t="shared" si="4"/>
        <v>214.8444</v>
      </c>
      <c r="M39" s="37">
        <f t="shared" si="2"/>
        <v>11064.4866</v>
      </c>
      <c r="N39" s="37"/>
      <c r="O39" s="46">
        <f t="shared" si="3"/>
        <v>9227.7818244</v>
      </c>
      <c r="P39" s="51" t="s">
        <v>131</v>
      </c>
      <c r="Q39" s="58" t="s">
        <v>116</v>
      </c>
      <c r="R39" s="22"/>
    </row>
    <row r="40" s="19" customFormat="1" ht="104.25" customHeight="1" spans="1:18">
      <c r="A40" s="30">
        <v>33</v>
      </c>
      <c r="B40" s="38" t="s">
        <v>129</v>
      </c>
      <c r="C40" s="38" t="s">
        <v>132</v>
      </c>
      <c r="D40" s="38" t="s">
        <v>69</v>
      </c>
      <c r="E40" s="38">
        <v>0.146</v>
      </c>
      <c r="F40" s="29">
        <v>150</v>
      </c>
      <c r="G40" s="29">
        <v>6630</v>
      </c>
      <c r="H40" s="29">
        <v>6500</v>
      </c>
      <c r="I40" s="29">
        <v>0.02</v>
      </c>
      <c r="J40" s="49">
        <v>200</v>
      </c>
      <c r="K40" s="29">
        <v>181.48</v>
      </c>
      <c r="L40" s="37">
        <f t="shared" si="4"/>
        <v>214.8444</v>
      </c>
      <c r="M40" s="37">
        <f t="shared" si="2"/>
        <v>11064.4866</v>
      </c>
      <c r="N40" s="37"/>
      <c r="O40" s="46">
        <f t="shared" si="3"/>
        <v>1615.4150436</v>
      </c>
      <c r="P40" s="51" t="s">
        <v>131</v>
      </c>
      <c r="Q40" s="58" t="s">
        <v>116</v>
      </c>
      <c r="R40" s="22"/>
    </row>
    <row r="41" s="19" customFormat="1" ht="104.25" customHeight="1" spans="1:18">
      <c r="A41" s="39">
        <v>34</v>
      </c>
      <c r="B41" s="38" t="s">
        <v>133</v>
      </c>
      <c r="C41" s="38"/>
      <c r="D41" s="38" t="s">
        <v>134</v>
      </c>
      <c r="E41" s="38"/>
      <c r="F41" s="29"/>
      <c r="G41" s="29"/>
      <c r="H41" s="29"/>
      <c r="I41" s="29"/>
      <c r="J41" s="29"/>
      <c r="K41" s="29"/>
      <c r="L41" s="52"/>
      <c r="M41" s="31"/>
      <c r="N41" s="31"/>
      <c r="O41" s="46">
        <f>SUM(O7:O40)</f>
        <v>2723497.06609191</v>
      </c>
      <c r="P41" s="53"/>
      <c r="Q41" s="59"/>
      <c r="R41" s="22"/>
    </row>
    <row r="42" ht="63" customHeight="1" spans="1:16">
      <c r="A42" s="40" t="s">
        <v>135</v>
      </c>
      <c r="B42" s="41" t="s">
        <v>136</v>
      </c>
      <c r="C42" s="41"/>
      <c r="D42" s="41"/>
      <c r="E42" s="41"/>
      <c r="F42" s="40"/>
      <c r="G42" s="40"/>
      <c r="H42" s="40"/>
      <c r="I42" s="40"/>
      <c r="J42" s="40"/>
      <c r="K42" s="40"/>
      <c r="L42" s="41"/>
      <c r="M42" s="41"/>
      <c r="N42" s="41"/>
      <c r="O42" s="54"/>
      <c r="P42" s="41"/>
    </row>
  </sheetData>
  <mergeCells count="52">
    <mergeCell ref="A1:P1"/>
    <mergeCell ref="A2:F2"/>
    <mergeCell ref="G2:M2"/>
    <mergeCell ref="N2:P2"/>
    <mergeCell ref="F3:L3"/>
    <mergeCell ref="M6:N6"/>
    <mergeCell ref="M7:N7"/>
    <mergeCell ref="Q7:R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B42:P42"/>
    <mergeCell ref="A3:A5"/>
    <mergeCell ref="B3:B5"/>
    <mergeCell ref="C3:C5"/>
    <mergeCell ref="D3:D5"/>
    <mergeCell ref="E3:E5"/>
    <mergeCell ref="F4:F5"/>
    <mergeCell ref="J4:J5"/>
    <mergeCell ref="O3:O5"/>
    <mergeCell ref="P3:P5"/>
    <mergeCell ref="M3:N5"/>
  </mergeCells>
  <pageMargins left="0.511805555555556" right="0.156944444444444" top="1" bottom="0.314583333333333"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3888888888889" defaultRowHeight="13.2"/>
  <cols>
    <col min="1" max="1" width="8" style="3" customWidth="1"/>
    <col min="2" max="2" width="27.1388888888889" style="4"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5" t="s">
        <v>137</v>
      </c>
      <c r="B1" s="6"/>
      <c r="C1" s="5"/>
      <c r="D1" s="5"/>
      <c r="E1" s="5"/>
      <c r="F1" s="5"/>
      <c r="G1" s="5"/>
      <c r="I1" s="18" t="s">
        <v>138</v>
      </c>
      <c r="J1" s="6"/>
      <c r="K1" s="5"/>
      <c r="L1" s="5"/>
      <c r="M1" s="5"/>
      <c r="N1" s="5"/>
      <c r="O1" s="5"/>
      <c r="Q1" s="18" t="s">
        <v>139</v>
      </c>
      <c r="R1" s="6"/>
      <c r="S1" s="5"/>
      <c r="T1" s="5"/>
      <c r="U1" s="5"/>
      <c r="V1" s="5"/>
      <c r="W1" s="5"/>
      <c r="Y1" s="18" t="s">
        <v>140</v>
      </c>
      <c r="Z1" s="6"/>
      <c r="AA1" s="5"/>
      <c r="AB1" s="5"/>
      <c r="AC1" s="5"/>
      <c r="AD1" s="5"/>
      <c r="AE1" s="5"/>
    </row>
    <row r="2" s="1" customFormat="1" ht="38.1" customHeight="1" spans="1:31">
      <c r="A2" s="7" t="s">
        <v>34</v>
      </c>
      <c r="B2" s="8" t="s">
        <v>23</v>
      </c>
      <c r="C2" s="7" t="s">
        <v>24</v>
      </c>
      <c r="D2" s="7" t="s">
        <v>141</v>
      </c>
      <c r="E2" s="7" t="s">
        <v>142</v>
      </c>
      <c r="F2" s="7" t="s">
        <v>133</v>
      </c>
      <c r="G2" s="7" t="s">
        <v>28</v>
      </c>
      <c r="I2" s="7" t="s">
        <v>34</v>
      </c>
      <c r="J2" s="8" t="s">
        <v>23</v>
      </c>
      <c r="K2" s="7" t="s">
        <v>24</v>
      </c>
      <c r="L2" s="7" t="s">
        <v>141</v>
      </c>
      <c r="M2" s="7" t="s">
        <v>142</v>
      </c>
      <c r="N2" s="7" t="s">
        <v>133</v>
      </c>
      <c r="O2" s="7" t="s">
        <v>28</v>
      </c>
      <c r="Q2" s="7" t="s">
        <v>34</v>
      </c>
      <c r="R2" s="8" t="s">
        <v>23</v>
      </c>
      <c r="S2" s="7" t="s">
        <v>24</v>
      </c>
      <c r="T2" s="7" t="s">
        <v>141</v>
      </c>
      <c r="U2" s="7" t="s">
        <v>142</v>
      </c>
      <c r="V2" s="7" t="s">
        <v>133</v>
      </c>
      <c r="W2" s="7" t="s">
        <v>28</v>
      </c>
      <c r="Y2" s="7" t="s">
        <v>34</v>
      </c>
      <c r="Z2" s="8" t="s">
        <v>23</v>
      </c>
      <c r="AA2" s="7" t="s">
        <v>24</v>
      </c>
      <c r="AB2" s="7" t="s">
        <v>141</v>
      </c>
      <c r="AC2" s="7" t="s">
        <v>142</v>
      </c>
      <c r="AD2" s="7" t="s">
        <v>133</v>
      </c>
      <c r="AE2" s="7" t="s">
        <v>28</v>
      </c>
    </row>
    <row r="3" s="2" customFormat="1" ht="38.1" customHeight="1" spans="1:31">
      <c r="A3" s="7"/>
      <c r="B3" s="9" t="s">
        <v>143</v>
      </c>
      <c r="C3" s="10"/>
      <c r="D3" s="10"/>
      <c r="E3" s="10"/>
      <c r="F3" s="10"/>
      <c r="G3" s="10"/>
      <c r="I3" s="7"/>
      <c r="J3" s="9" t="s">
        <v>143</v>
      </c>
      <c r="K3" s="10"/>
      <c r="L3" s="10"/>
      <c r="M3" s="10"/>
      <c r="N3" s="10"/>
      <c r="O3" s="10"/>
      <c r="Q3" s="7"/>
      <c r="R3" s="9" t="s">
        <v>143</v>
      </c>
      <c r="S3" s="10"/>
      <c r="T3" s="10"/>
      <c r="U3" s="10"/>
      <c r="V3" s="10"/>
      <c r="W3" s="10"/>
      <c r="Y3" s="7"/>
      <c r="Z3" s="9" t="s">
        <v>143</v>
      </c>
      <c r="AA3" s="10"/>
      <c r="AB3" s="10"/>
      <c r="AC3" s="10"/>
      <c r="AD3" s="10"/>
      <c r="AE3" s="10"/>
    </row>
    <row r="4" ht="48.95" customHeight="1" spans="1:31">
      <c r="A4" s="11">
        <v>1</v>
      </c>
      <c r="B4" s="12" t="s">
        <v>144</v>
      </c>
      <c r="C4" s="13" t="s">
        <v>145</v>
      </c>
      <c r="D4" s="14">
        <v>2</v>
      </c>
      <c r="E4" s="14"/>
      <c r="F4" s="14"/>
      <c r="G4" s="14"/>
      <c r="I4" s="11">
        <v>1</v>
      </c>
      <c r="J4" s="12" t="s">
        <v>144</v>
      </c>
      <c r="K4" s="13" t="s">
        <v>145</v>
      </c>
      <c r="L4" s="14">
        <v>2</v>
      </c>
      <c r="M4" s="14"/>
      <c r="N4" s="14"/>
      <c r="O4" s="14"/>
      <c r="Q4" s="11">
        <v>1</v>
      </c>
      <c r="R4" s="12" t="s">
        <v>144</v>
      </c>
      <c r="S4" s="13" t="s">
        <v>145</v>
      </c>
      <c r="T4" s="14">
        <v>2</v>
      </c>
      <c r="U4" s="14"/>
      <c r="V4" s="14"/>
      <c r="W4" s="14"/>
      <c r="Y4" s="11">
        <v>1</v>
      </c>
      <c r="Z4" s="12" t="s">
        <v>144</v>
      </c>
      <c r="AA4" s="13" t="s">
        <v>145</v>
      </c>
      <c r="AB4" s="14">
        <v>2</v>
      </c>
      <c r="AC4" s="14"/>
      <c r="AD4" s="14"/>
      <c r="AE4" s="14"/>
    </row>
    <row r="5" ht="48.95" customHeight="1" spans="1:31">
      <c r="A5" s="11">
        <v>3</v>
      </c>
      <c r="B5" s="15" t="s">
        <v>146</v>
      </c>
      <c r="C5" s="14" t="s">
        <v>111</v>
      </c>
      <c r="D5" s="14">
        <f>5.17*2</f>
        <v>10.34</v>
      </c>
      <c r="E5" s="14">
        <v>30.62</v>
      </c>
      <c r="F5" s="14">
        <f>E5*D5</f>
        <v>316.6108</v>
      </c>
      <c r="G5" s="14"/>
      <c r="I5" s="11">
        <v>3</v>
      </c>
      <c r="J5" s="15" t="s">
        <v>146</v>
      </c>
      <c r="K5" s="14" t="s">
        <v>111</v>
      </c>
      <c r="L5" s="14">
        <f>5.17*2</f>
        <v>10.34</v>
      </c>
      <c r="M5" s="14">
        <v>30.62</v>
      </c>
      <c r="N5" s="14">
        <f>M5*L5</f>
        <v>316.6108</v>
      </c>
      <c r="O5" s="14"/>
      <c r="Q5" s="11">
        <v>3</v>
      </c>
      <c r="R5" s="15" t="s">
        <v>146</v>
      </c>
      <c r="S5" s="14" t="s">
        <v>111</v>
      </c>
      <c r="T5" s="14">
        <f>5.17*2</f>
        <v>10.34</v>
      </c>
      <c r="U5" s="14">
        <v>30.62</v>
      </c>
      <c r="V5" s="14">
        <f>U5*T5</f>
        <v>316.6108</v>
      </c>
      <c r="W5" s="14"/>
      <c r="Y5" s="11">
        <v>3</v>
      </c>
      <c r="Z5" s="15" t="s">
        <v>146</v>
      </c>
      <c r="AA5" s="14" t="s">
        <v>111</v>
      </c>
      <c r="AB5" s="14">
        <f>5.17*2</f>
        <v>10.34</v>
      </c>
      <c r="AC5" s="14">
        <v>30.62</v>
      </c>
      <c r="AD5" s="14">
        <f>AC5*AB5</f>
        <v>316.6108</v>
      </c>
      <c r="AE5" s="14"/>
    </row>
    <row r="6" ht="48.95" customHeight="1" spans="1:31">
      <c r="A6" s="11">
        <v>4</v>
      </c>
      <c r="B6" s="15" t="s">
        <v>147</v>
      </c>
      <c r="C6" s="14" t="s">
        <v>111</v>
      </c>
      <c r="D6" s="14">
        <f>5.17*8</f>
        <v>41.36</v>
      </c>
      <c r="E6" s="14">
        <v>8</v>
      </c>
      <c r="F6" s="14">
        <f>E6*D6</f>
        <v>330.88</v>
      </c>
      <c r="G6" s="14"/>
      <c r="I6" s="11">
        <v>4</v>
      </c>
      <c r="J6" s="15" t="s">
        <v>147</v>
      </c>
      <c r="K6" s="14" t="s">
        <v>111</v>
      </c>
      <c r="L6" s="14">
        <f>5.17*8</f>
        <v>41.36</v>
      </c>
      <c r="M6" s="14">
        <v>8</v>
      </c>
      <c r="N6" s="14">
        <f>M6*L6</f>
        <v>330.88</v>
      </c>
      <c r="O6" s="14"/>
      <c r="Q6" s="11">
        <v>4</v>
      </c>
      <c r="R6" s="15" t="s">
        <v>147</v>
      </c>
      <c r="S6" s="14" t="s">
        <v>111</v>
      </c>
      <c r="T6" s="14">
        <f>5.17*8</f>
        <v>41.36</v>
      </c>
      <c r="U6" s="14">
        <v>8</v>
      </c>
      <c r="V6" s="14">
        <f>U6*T6</f>
        <v>330.88</v>
      </c>
      <c r="W6" s="14"/>
      <c r="Y6" s="11">
        <v>4</v>
      </c>
      <c r="Z6" s="15" t="s">
        <v>147</v>
      </c>
      <c r="AA6" s="14" t="s">
        <v>111</v>
      </c>
      <c r="AB6" s="14">
        <f>5.17*8</f>
        <v>41.36</v>
      </c>
      <c r="AC6" s="14">
        <v>8</v>
      </c>
      <c r="AD6" s="14">
        <f>AC6*AB6</f>
        <v>330.88</v>
      </c>
      <c r="AE6" s="14"/>
    </row>
    <row r="7" ht="48.95" customHeight="1" spans="1:31">
      <c r="A7" s="11">
        <v>5</v>
      </c>
      <c r="B7" s="15" t="s">
        <v>148</v>
      </c>
      <c r="C7" s="14" t="s">
        <v>111</v>
      </c>
      <c r="D7" s="14">
        <f>(0.575+0.495+0.858+0.11+0.19+0.787+0.148+0.148+0.475+0.675+0.495+0.855)*6</f>
        <v>34.866</v>
      </c>
      <c r="E7" s="14">
        <v>3.06</v>
      </c>
      <c r="F7" s="14">
        <f t="shared" ref="F7:F21" si="0">E7*D7</f>
        <v>106.68996</v>
      </c>
      <c r="G7" s="14"/>
      <c r="I7" s="11">
        <v>5</v>
      </c>
      <c r="J7" s="15" t="s">
        <v>148</v>
      </c>
      <c r="K7" s="14" t="s">
        <v>111</v>
      </c>
      <c r="L7" s="14">
        <f>(0.575+0.495+0.858+0.11+0.19+0.787+0.148+0.148+0.475+0.675+0.495+0.855)*6</f>
        <v>34.866</v>
      </c>
      <c r="M7" s="14">
        <v>3.06</v>
      </c>
      <c r="N7" s="14">
        <f t="shared" ref="N7:N16" si="1">M7*L7</f>
        <v>106.68996</v>
      </c>
      <c r="O7" s="14"/>
      <c r="Q7" s="11">
        <v>5</v>
      </c>
      <c r="R7" s="15" t="s">
        <v>148</v>
      </c>
      <c r="S7" s="14" t="s">
        <v>111</v>
      </c>
      <c r="T7" s="14">
        <f>(0.575+0.495+0.858+0.11+0.19+0.787+0.148+0.148+0.475+0.675+0.495+0.855)*6</f>
        <v>34.866</v>
      </c>
      <c r="U7" s="14">
        <v>3.06</v>
      </c>
      <c r="V7" s="14">
        <f t="shared" ref="V7:V16" si="2">U7*T7</f>
        <v>106.68996</v>
      </c>
      <c r="W7" s="14"/>
      <c r="Y7" s="11">
        <v>5</v>
      </c>
      <c r="Z7" s="15" t="s">
        <v>148</v>
      </c>
      <c r="AA7" s="14" t="s">
        <v>111</v>
      </c>
      <c r="AB7" s="14">
        <f>(0.575+0.495+0.858+0.11+0.19+0.787+0.148+0.148+0.475+0.675+0.495+0.855)*6</f>
        <v>34.866</v>
      </c>
      <c r="AC7" s="14">
        <v>3.06</v>
      </c>
      <c r="AD7" s="14">
        <f t="shared" ref="AD7:AD16" si="3">AC7*AB7</f>
        <v>106.68996</v>
      </c>
      <c r="AE7" s="14"/>
    </row>
    <row r="8" ht="48.95" customHeight="1" spans="1:31">
      <c r="A8" s="11">
        <v>6</v>
      </c>
      <c r="B8" s="15" t="s">
        <v>149</v>
      </c>
      <c r="C8" s="14" t="s">
        <v>111</v>
      </c>
      <c r="D8" s="14">
        <f>(0.185*2+0.085*2+0.11*2+0.135+0.11*2+0.185*2+0.085*2+0.135)*6</f>
        <v>10.74</v>
      </c>
      <c r="E8" s="14">
        <v>10</v>
      </c>
      <c r="F8" s="14">
        <f t="shared" si="0"/>
        <v>107.4</v>
      </c>
      <c r="G8" s="14"/>
      <c r="I8" s="11">
        <v>6</v>
      </c>
      <c r="J8" s="15" t="s">
        <v>149</v>
      </c>
      <c r="K8" s="14" t="s">
        <v>111</v>
      </c>
      <c r="L8" s="14">
        <f>(0.185*2+0.085*2+0.11*2+0.135+0.11*2+0.185*2+0.085*2+0.135)*6</f>
        <v>10.74</v>
      </c>
      <c r="M8" s="14">
        <v>10</v>
      </c>
      <c r="N8" s="14">
        <f t="shared" si="1"/>
        <v>107.4</v>
      </c>
      <c r="O8" s="14"/>
      <c r="Q8" s="11">
        <v>6</v>
      </c>
      <c r="R8" s="15" t="s">
        <v>149</v>
      </c>
      <c r="S8" s="14" t="s">
        <v>111</v>
      </c>
      <c r="T8" s="14">
        <f>(0.185*2+0.085*2+0.11*2+0.135+0.11*2+0.185*2+0.085*2+0.135)*6</f>
        <v>10.74</v>
      </c>
      <c r="U8" s="14">
        <v>10</v>
      </c>
      <c r="V8" s="14">
        <f t="shared" si="2"/>
        <v>107.4</v>
      </c>
      <c r="W8" s="14"/>
      <c r="Y8" s="11">
        <v>6</v>
      </c>
      <c r="Z8" s="15" t="s">
        <v>149</v>
      </c>
      <c r="AA8" s="14" t="s">
        <v>111</v>
      </c>
      <c r="AB8" s="14">
        <f>(0.185*2+0.085*2+0.11*2+0.135+0.11*2+0.185*2+0.085*2+0.135)*6</f>
        <v>10.74</v>
      </c>
      <c r="AC8" s="14">
        <v>10</v>
      </c>
      <c r="AD8" s="14">
        <f t="shared" si="3"/>
        <v>107.4</v>
      </c>
      <c r="AE8" s="14"/>
    </row>
    <row r="9" ht="78" customHeight="1" spans="1:31">
      <c r="A9" s="11">
        <v>7</v>
      </c>
      <c r="B9" s="12" t="s">
        <v>150</v>
      </c>
      <c r="C9" s="13" t="s">
        <v>145</v>
      </c>
      <c r="D9" s="14">
        <f>6*6</f>
        <v>36</v>
      </c>
      <c r="E9" s="14"/>
      <c r="F9" s="14">
        <f t="shared" si="0"/>
        <v>0</v>
      </c>
      <c r="G9" s="14"/>
      <c r="I9" s="11">
        <v>7</v>
      </c>
      <c r="J9" s="12" t="s">
        <v>150</v>
      </c>
      <c r="K9" s="13" t="s">
        <v>145</v>
      </c>
      <c r="L9" s="14">
        <f>6*6</f>
        <v>36</v>
      </c>
      <c r="M9" s="14"/>
      <c r="N9" s="14">
        <f t="shared" si="1"/>
        <v>0</v>
      </c>
      <c r="O9" s="14"/>
      <c r="Q9" s="11">
        <v>7</v>
      </c>
      <c r="R9" s="12" t="s">
        <v>150</v>
      </c>
      <c r="S9" s="13" t="s">
        <v>145</v>
      </c>
      <c r="T9" s="14">
        <f>6*6</f>
        <v>36</v>
      </c>
      <c r="U9" s="14"/>
      <c r="V9" s="14">
        <f t="shared" si="2"/>
        <v>0</v>
      </c>
      <c r="W9" s="14"/>
      <c r="Y9" s="11">
        <v>7</v>
      </c>
      <c r="Z9" s="12" t="s">
        <v>150</v>
      </c>
      <c r="AA9" s="13" t="s">
        <v>145</v>
      </c>
      <c r="AB9" s="14">
        <f>6*6</f>
        <v>36</v>
      </c>
      <c r="AC9" s="14"/>
      <c r="AD9" s="14">
        <f t="shared" si="3"/>
        <v>0</v>
      </c>
      <c r="AE9" s="14"/>
    </row>
    <row r="10" ht="78" customHeight="1" spans="1:31">
      <c r="A10" s="11"/>
      <c r="B10" s="12" t="s">
        <v>151</v>
      </c>
      <c r="C10" s="13"/>
      <c r="D10" s="14">
        <f>0.21*7</f>
        <v>1.47</v>
      </c>
      <c r="E10" s="14">
        <v>3.06</v>
      </c>
      <c r="F10" s="14">
        <f t="shared" si="0"/>
        <v>4.4982</v>
      </c>
      <c r="G10" s="14"/>
      <c r="I10" s="11"/>
      <c r="J10" s="12" t="s">
        <v>151</v>
      </c>
      <c r="K10" s="13"/>
      <c r="L10" s="14">
        <f>0.21*7</f>
        <v>1.47</v>
      </c>
      <c r="M10" s="14">
        <v>3.06</v>
      </c>
      <c r="N10" s="14">
        <f t="shared" si="1"/>
        <v>4.4982</v>
      </c>
      <c r="O10" s="14"/>
      <c r="Q10" s="11"/>
      <c r="R10" s="12" t="s">
        <v>151</v>
      </c>
      <c r="S10" s="13"/>
      <c r="T10" s="14">
        <f>0.21*7</f>
        <v>1.47</v>
      </c>
      <c r="U10" s="14">
        <v>3.06</v>
      </c>
      <c r="V10" s="14">
        <f t="shared" si="2"/>
        <v>4.4982</v>
      </c>
      <c r="W10" s="14"/>
      <c r="Y10" s="11"/>
      <c r="Z10" s="12" t="s">
        <v>151</v>
      </c>
      <c r="AA10" s="13"/>
      <c r="AB10" s="14">
        <f>0.21*7</f>
        <v>1.47</v>
      </c>
      <c r="AC10" s="14">
        <v>3.06</v>
      </c>
      <c r="AD10" s="14">
        <f t="shared" si="3"/>
        <v>4.4982</v>
      </c>
      <c r="AE10" s="14"/>
    </row>
    <row r="11" ht="42" customHeight="1" spans="1:31">
      <c r="A11" s="11"/>
      <c r="B11" s="16" t="s">
        <v>152</v>
      </c>
      <c r="C11" s="13"/>
      <c r="D11" s="14"/>
      <c r="E11" s="14"/>
      <c r="F11" s="14">
        <f t="shared" si="0"/>
        <v>0</v>
      </c>
      <c r="G11" s="14"/>
      <c r="I11" s="11"/>
      <c r="J11" s="16" t="s">
        <v>152</v>
      </c>
      <c r="K11" s="13"/>
      <c r="L11" s="14"/>
      <c r="M11" s="14"/>
      <c r="N11" s="14">
        <f t="shared" si="1"/>
        <v>0</v>
      </c>
      <c r="O11" s="14"/>
      <c r="Q11" s="11"/>
      <c r="R11" s="16" t="s">
        <v>152</v>
      </c>
      <c r="S11" s="13"/>
      <c r="T11" s="14"/>
      <c r="U11" s="14"/>
      <c r="V11" s="14">
        <f t="shared" si="2"/>
        <v>0</v>
      </c>
      <c r="W11" s="14"/>
      <c r="Y11" s="11"/>
      <c r="Z11" s="16" t="s">
        <v>152</v>
      </c>
      <c r="AA11" s="13"/>
      <c r="AB11" s="14"/>
      <c r="AC11" s="14"/>
      <c r="AD11" s="14">
        <f t="shared" si="3"/>
        <v>0</v>
      </c>
      <c r="AE11" s="14"/>
    </row>
    <row r="12" ht="48.95" customHeight="1" spans="1:31">
      <c r="A12" s="11">
        <v>1</v>
      </c>
      <c r="B12" s="15" t="s">
        <v>148</v>
      </c>
      <c r="C12" s="14" t="s">
        <v>111</v>
      </c>
      <c r="D12" s="14">
        <f>(0.547+0.156+0.686+1.112+1.137)*2+1.13*4+(0.547+0.156+0.686)*3*2+(1.55+1.7+1.055)*3</f>
        <v>33.045</v>
      </c>
      <c r="E12" s="14"/>
      <c r="F12" s="14">
        <f t="shared" si="0"/>
        <v>0</v>
      </c>
      <c r="G12" s="14"/>
      <c r="I12" s="11">
        <v>1</v>
      </c>
      <c r="J12" s="15" t="s">
        <v>148</v>
      </c>
      <c r="K12" s="14" t="s">
        <v>111</v>
      </c>
      <c r="L12" s="14">
        <f>(0.547+0.156+0.686+1.112+1.137)*2+1.13*4+(0.547+0.156+0.686)*3*2+(1.55+1.7+1.055)*3</f>
        <v>33.045</v>
      </c>
      <c r="M12" s="14">
        <f>M10</f>
        <v>3.06</v>
      </c>
      <c r="N12" s="14">
        <f t="shared" si="1"/>
        <v>101.1177</v>
      </c>
      <c r="O12" s="14"/>
      <c r="Q12" s="11">
        <v>1</v>
      </c>
      <c r="R12" s="15" t="s">
        <v>148</v>
      </c>
      <c r="S12" s="14" t="s">
        <v>111</v>
      </c>
      <c r="T12" s="14">
        <f>(0.547+0.156+0.686+1.112+1.137)*2+1.13*4+(0.547+0.156+0.686)*3*2+(1.55+1.7+1.055)*3</f>
        <v>33.045</v>
      </c>
      <c r="U12" s="14">
        <f>U10</f>
        <v>3.06</v>
      </c>
      <c r="V12" s="14">
        <f t="shared" si="2"/>
        <v>101.1177</v>
      </c>
      <c r="W12" s="14"/>
      <c r="Y12" s="11">
        <v>1</v>
      </c>
      <c r="Z12" s="15" t="s">
        <v>148</v>
      </c>
      <c r="AA12" s="14" t="s">
        <v>111</v>
      </c>
      <c r="AB12" s="14">
        <f>(0.547+0.156+0.686+1.112)*2+(0.547+0.156+0.686)*3*2+(1.55+1.055)*3</f>
        <v>21.151</v>
      </c>
      <c r="AC12" s="14">
        <f>AC10</f>
        <v>3.06</v>
      </c>
      <c r="AD12" s="14">
        <f t="shared" si="3"/>
        <v>64.72206</v>
      </c>
      <c r="AE12" s="14"/>
    </row>
    <row r="13" ht="48.95" customHeight="1" spans="1:31">
      <c r="A13" s="11"/>
      <c r="B13" s="12" t="s">
        <v>153</v>
      </c>
      <c r="C13" s="13" t="s">
        <v>145</v>
      </c>
      <c r="D13" s="14">
        <f>3*2</f>
        <v>6</v>
      </c>
      <c r="E13" s="14"/>
      <c r="F13" s="14">
        <f t="shared" si="0"/>
        <v>0</v>
      </c>
      <c r="G13" s="14"/>
      <c r="I13" s="11"/>
      <c r="J13" s="12" t="s">
        <v>153</v>
      </c>
      <c r="K13" s="13" t="s">
        <v>145</v>
      </c>
      <c r="L13" s="14">
        <f>3*2</f>
        <v>6</v>
      </c>
      <c r="M13" s="14"/>
      <c r="N13" s="14">
        <f t="shared" si="1"/>
        <v>0</v>
      </c>
      <c r="O13" s="14"/>
      <c r="Q13" s="11"/>
      <c r="R13" s="12" t="s">
        <v>153</v>
      </c>
      <c r="S13" s="13" t="s">
        <v>145</v>
      </c>
      <c r="T13" s="14">
        <f>3*2</f>
        <v>6</v>
      </c>
      <c r="U13" s="14"/>
      <c r="V13" s="14">
        <f t="shared" si="2"/>
        <v>0</v>
      </c>
      <c r="W13" s="14"/>
      <c r="Y13" s="11"/>
      <c r="Z13" s="12" t="s">
        <v>153</v>
      </c>
      <c r="AA13" s="13" t="s">
        <v>145</v>
      </c>
      <c r="AB13" s="14">
        <f>3*2</f>
        <v>6</v>
      </c>
      <c r="AC13" s="14"/>
      <c r="AD13" s="14">
        <f t="shared" si="3"/>
        <v>0</v>
      </c>
      <c r="AE13" s="14"/>
    </row>
    <row r="14" ht="48.95" customHeight="1" spans="1:31">
      <c r="A14" s="11"/>
      <c r="B14" s="16" t="s">
        <v>154</v>
      </c>
      <c r="C14" s="14"/>
      <c r="D14" s="14"/>
      <c r="E14" s="14"/>
      <c r="F14" s="14">
        <f t="shared" si="0"/>
        <v>0</v>
      </c>
      <c r="G14" s="14"/>
      <c r="I14" s="11"/>
      <c r="J14" s="16" t="s">
        <v>154</v>
      </c>
      <c r="K14" s="14"/>
      <c r="L14" s="14"/>
      <c r="M14" s="14"/>
      <c r="N14" s="14">
        <f t="shared" si="1"/>
        <v>0</v>
      </c>
      <c r="O14" s="14"/>
      <c r="Q14" s="11"/>
      <c r="R14" s="16" t="s">
        <v>154</v>
      </c>
      <c r="S14" s="14"/>
      <c r="T14" s="14"/>
      <c r="U14" s="14"/>
      <c r="V14" s="14">
        <f t="shared" si="2"/>
        <v>0</v>
      </c>
      <c r="W14" s="14"/>
      <c r="Y14" s="11"/>
      <c r="Z14" s="16" t="s">
        <v>154</v>
      </c>
      <c r="AA14" s="14"/>
      <c r="AB14" s="14"/>
      <c r="AC14" s="14"/>
      <c r="AD14" s="14">
        <f t="shared" si="3"/>
        <v>0</v>
      </c>
      <c r="AE14" s="14"/>
    </row>
    <row r="15" ht="48.95" customHeight="1" spans="1:31">
      <c r="A15" s="11"/>
      <c r="B15" s="15" t="s">
        <v>148</v>
      </c>
      <c r="C15" s="14" t="s">
        <v>111</v>
      </c>
      <c r="D15" s="14">
        <f>(0.543+0.156+0.686+1.112+1.133*2+0.296*3)*3+3.98*3+(1.55+1.7+1.055)*3</f>
        <v>41.808</v>
      </c>
      <c r="E15" s="14">
        <v>3.06</v>
      </c>
      <c r="F15" s="14">
        <f t="shared" si="0"/>
        <v>127.93248</v>
      </c>
      <c r="G15" s="14"/>
      <c r="I15" s="11"/>
      <c r="J15" s="15" t="s">
        <v>148</v>
      </c>
      <c r="K15" s="14" t="s">
        <v>111</v>
      </c>
      <c r="L15" s="14">
        <f>(0.543+0.156+0.686+1.112+1.133*2+0.296*3)*3+3.98*3+(1.55+1.7+1.055)*3</f>
        <v>41.808</v>
      </c>
      <c r="M15" s="14">
        <v>3.06</v>
      </c>
      <c r="N15" s="14">
        <f t="shared" si="1"/>
        <v>127.93248</v>
      </c>
      <c r="O15" s="14"/>
      <c r="Q15" s="11"/>
      <c r="R15" s="15" t="s">
        <v>148</v>
      </c>
      <c r="S15" s="14" t="s">
        <v>111</v>
      </c>
      <c r="T15" s="14">
        <f>(0.543+0.156+0.686+1.112+1.133*2+0.296*3)*3+3.98*3+(1.55+1.7+1.055)*3</f>
        <v>41.808</v>
      </c>
      <c r="U15" s="14">
        <v>3.06</v>
      </c>
      <c r="V15" s="14">
        <f t="shared" si="2"/>
        <v>127.93248</v>
      </c>
      <c r="W15" s="14"/>
      <c r="Y15" s="11"/>
      <c r="Z15" s="15" t="s">
        <v>148</v>
      </c>
      <c r="AA15" s="14" t="s">
        <v>111</v>
      </c>
      <c r="AB15" s="14">
        <f>(0.543+0.156+0.686+1.112+1.133*2+0.296*3)*3+3.98*3+(1.55+1.7+1.055)*3</f>
        <v>41.808</v>
      </c>
      <c r="AC15" s="14">
        <v>3.06</v>
      </c>
      <c r="AD15" s="14">
        <f t="shared" si="3"/>
        <v>127.93248</v>
      </c>
      <c r="AE15" s="14"/>
    </row>
    <row r="16" ht="48.95" customHeight="1" spans="1:31">
      <c r="A16" s="11"/>
      <c r="B16" s="12" t="s">
        <v>155</v>
      </c>
      <c r="C16" s="13" t="s">
        <v>145</v>
      </c>
      <c r="D16" s="14">
        <f>5*3</f>
        <v>15</v>
      </c>
      <c r="E16" s="14"/>
      <c r="F16" s="14">
        <f t="shared" si="0"/>
        <v>0</v>
      </c>
      <c r="G16" s="14"/>
      <c r="I16" s="11"/>
      <c r="J16" s="12" t="s">
        <v>155</v>
      </c>
      <c r="K16" s="13" t="s">
        <v>145</v>
      </c>
      <c r="L16" s="14">
        <f>5*3</f>
        <v>15</v>
      </c>
      <c r="M16" s="14"/>
      <c r="N16" s="14">
        <f t="shared" si="1"/>
        <v>0</v>
      </c>
      <c r="O16" s="14"/>
      <c r="Q16" s="11"/>
      <c r="R16" s="12" t="s">
        <v>155</v>
      </c>
      <c r="S16" s="13" t="s">
        <v>145</v>
      </c>
      <c r="T16" s="14">
        <f>5*3</f>
        <v>15</v>
      </c>
      <c r="U16" s="14"/>
      <c r="V16" s="14">
        <f t="shared" si="2"/>
        <v>0</v>
      </c>
      <c r="W16" s="14"/>
      <c r="Y16" s="11"/>
      <c r="Z16" s="12" t="s">
        <v>155</v>
      </c>
      <c r="AA16" s="13" t="s">
        <v>145</v>
      </c>
      <c r="AB16" s="14">
        <f>5*3</f>
        <v>15</v>
      </c>
      <c r="AC16" s="14"/>
      <c r="AD16" s="14">
        <f t="shared" si="3"/>
        <v>0</v>
      </c>
      <c r="AE16" s="14"/>
    </row>
    <row r="17" ht="48.95" customHeight="1" spans="1:31">
      <c r="A17" s="11"/>
      <c r="B17" s="17" t="s">
        <v>156</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157</v>
      </c>
      <c r="C18" s="14" t="s">
        <v>111</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158</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159</v>
      </c>
      <c r="C20" s="13" t="s">
        <v>145</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160</v>
      </c>
      <c r="C21" s="14" t="s">
        <v>111</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133</v>
      </c>
      <c r="C22" s="14" t="s">
        <v>161</v>
      </c>
      <c r="D22" s="14"/>
      <c r="E22" s="14"/>
      <c r="F22" s="14">
        <f>SUM(F3:F21)</f>
        <v>1343.13132</v>
      </c>
      <c r="G22" s="14"/>
      <c r="I22" s="11"/>
      <c r="J22" s="17" t="s">
        <v>133</v>
      </c>
      <c r="K22" s="14" t="s">
        <v>161</v>
      </c>
      <c r="L22" s="14"/>
      <c r="M22" s="14"/>
      <c r="N22" s="14">
        <f>SUM(N3:N21)</f>
        <v>1095.12914</v>
      </c>
      <c r="O22" s="14"/>
      <c r="Q22" s="11"/>
      <c r="R22" s="17" t="s">
        <v>133</v>
      </c>
      <c r="S22" s="14" t="s">
        <v>161</v>
      </c>
      <c r="T22" s="14"/>
      <c r="U22" s="14"/>
      <c r="V22" s="14">
        <f>SUM(V3:V21)</f>
        <v>1095.12914</v>
      </c>
      <c r="W22" s="14"/>
      <c r="Y22" s="11"/>
      <c r="Z22" s="17" t="s">
        <v>133</v>
      </c>
      <c r="AA22" s="14" t="s">
        <v>161</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4</vt:i4>
      </vt:variant>
    </vt:vector>
  </HeadingPairs>
  <TitlesOfParts>
    <vt:vector size="4" baseType="lpstr">
      <vt:lpstr>清单报价说明</vt:lpstr>
      <vt:lpstr>汇总表</vt:lpstr>
      <vt:lpstr>幕墙</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不要总是（圈a）我</cp:lastModifiedBy>
  <dcterms:created xsi:type="dcterms:W3CDTF">2020-11-19T09:45:00Z</dcterms:created>
  <dcterms:modified xsi:type="dcterms:W3CDTF">2023-03-27T15:38:48Z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733240854DA646ADAB13B2B72264573B</vt:lpwstr>
  </property>
</Properties>
</file>