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717"/>
  </bookViews>
  <sheets>
    <sheet name="汇总" sheetId="10" r:id="rId1"/>
    <sheet name="明细" sheetId="13" r:id="rId2"/>
  </sheets>
  <calcPr calcId="144525"/>
</workbook>
</file>

<file path=xl/sharedStrings.xml><?xml version="1.0" encoding="utf-8"?>
<sst xmlns="http://schemas.openxmlformats.org/spreadsheetml/2006/main" count="134" uniqueCount="92">
  <si>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</si>
  <si>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</si>
  <si>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</si>
  <si>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</si>
  <si>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</si>
  <si>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</si>
  <si>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</si>
  <si>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</si>
  <si>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</si>
  <si>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</si>
  <si>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</si>
  <si>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</si>
  <si>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</si>
  <si>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</si>
  <si>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</si>
  <si>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</si>
  <si>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</si>
  <si>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</si>
  <si>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</si>
  <si>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</si>
  <si>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</si>
  <si>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</si>
  <si>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</si>
  <si>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</si>
  <si>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</si>
  <si>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</si>
  <si>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</si>
  <si>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</si>
  <si>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</si>
  <si>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</si>
  <si>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</si>
  <si>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8#楼栏杆百叶</t>
  </si>
  <si>
    <t>11#栏杆百叶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</si>
  <si>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</si>
  <si>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</si>
  <si>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</si>
  <si>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</si>
  <si>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</si>
  <si>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</si>
  <si>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</si>
  <si>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</si>
  <si>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</si>
  <si>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5#楼</t>
  </si>
  <si>
    <t>部位</t>
  </si>
  <si>
    <t>名称</t>
  </si>
  <si>
    <t>规格</t>
  </si>
  <si>
    <t>8#楼</t>
  </si>
  <si>
    <t>含税13%
综合单价(元)</t>
  </si>
  <si>
    <t>含税金额(元)</t>
  </si>
  <si>
    <t>单位</t>
  </si>
  <si>
    <t>负1层</t>
  </si>
  <si>
    <t>1层</t>
  </si>
  <si>
    <t>2层</t>
  </si>
  <si>
    <t>3层</t>
  </si>
  <si>
    <t>4-7层</t>
  </si>
  <si>
    <t>8层</t>
  </si>
  <si>
    <t>百叶窗</t>
  </si>
  <si>
    <t>D1-BY01</t>
  </si>
  <si>
    <t>1*2.35</t>
  </si>
  <si>
    <t>m2</t>
  </si>
  <si>
    <t>D1-BY02</t>
  </si>
  <si>
    <t>1*2.05</t>
  </si>
  <si>
    <t>D1-BY03</t>
  </si>
  <si>
    <t>1*2.4</t>
  </si>
  <si>
    <t>飘窗栏杆</t>
  </si>
  <si>
    <t>D1-TCLG01</t>
  </si>
  <si>
    <t>900mm</t>
  </si>
  <si>
    <t>m</t>
  </si>
  <si>
    <t>D1-TCLG02</t>
  </si>
  <si>
    <t>阳台栏杆</t>
  </si>
  <si>
    <t>D1-YTLG01</t>
  </si>
  <si>
    <t>1100mm L&gt;4M</t>
  </si>
  <si>
    <t>空调板栏杆</t>
  </si>
  <si>
    <t>D1-ACLG01</t>
  </si>
  <si>
    <t>600高</t>
  </si>
  <si>
    <t>楼梯栏杆</t>
  </si>
  <si>
    <t>靠墙楼梯扶手</t>
  </si>
  <si>
    <t>直径50塑木</t>
  </si>
  <si>
    <r>
      <t>11#</t>
    </r>
    <r>
      <rPr>
        <sz val="10"/>
        <rFont val="宋体"/>
        <charset val="1"/>
      </rPr>
      <t>楼</t>
    </r>
  </si>
  <si>
    <t>A1-TCLG01</t>
  </si>
  <si>
    <t>A1-YTLG01</t>
  </si>
  <si>
    <t>800mm L&gt;4m</t>
  </si>
  <si>
    <t>A1-BY03</t>
  </si>
  <si>
    <t>2.3*1</t>
  </si>
  <si>
    <t>A1-BY04</t>
  </si>
  <si>
    <t>1*2</t>
  </si>
  <si>
    <t>A1-BY05</t>
  </si>
  <si>
    <t>A1-ACLG01</t>
  </si>
  <si>
    <t>A1-YTLG02</t>
  </si>
  <si>
    <t>800mm L≤4M</t>
  </si>
  <si>
    <t>A1-YTLG03</t>
  </si>
  <si>
    <t>塑木扶手栏杆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</si>
</sst>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0"/>
  </numFmts>
  <fonts count="36">
    <font>
      <sz val="10"/>
      <name val="Arial"/>
      <charset val="1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11" borderId="7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10" applyNumberFormat="0" applyAlignment="0" applyProtection="0">
      <alignment vertical="center"/>
    </xf>
    <xf numFmtId="0" fontId="28" fillId="15" borderId="6" applyNumberFormat="0" applyAlignment="0" applyProtection="0">
      <alignment vertical="center"/>
    </xf>
    <xf numFmtId="0" fontId="29" fillId="16" borderId="11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2" fillId="0" borderId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0" borderId="0"/>
    <xf numFmtId="0" fontId="34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87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176" fontId="3" fillId="0" borderId="0" xfId="11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10" fontId="6" fillId="0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10" fontId="12" fillId="5" borderId="1" xfId="11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0" fontId="12" fillId="0" borderId="1" xfId="11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10" fontId="13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10" fontId="14" fillId="0" borderId="0" xfId="0" applyNumberFormat="1" applyFont="1" applyFill="1" applyAlignment="1">
      <alignment vertical="center"/>
    </xf>
    <xf numFmtId="0" fontId="14" fillId="0" borderId="0" xfId="0" applyFont="1" applyFill="1" applyBorder="1" applyAlignment="1">
      <alignment horizontal="right" vertical="center" wrapText="1"/>
    </xf>
    <xf numFmtId="176" fontId="6" fillId="0" borderId="0" xfId="11" applyNumberFormat="1" applyFont="1" applyAlignment="1">
      <alignment horizontal="center" vertical="center"/>
    </xf>
    <xf numFmtId="176" fontId="7" fillId="2" borderId="1" xfId="11" applyNumberFormat="1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 wrapText="1"/>
    </xf>
    <xf numFmtId="176" fontId="8" fillId="3" borderId="1" xfId="11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176" fontId="8" fillId="4" borderId="1" xfId="11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9" fontId="13" fillId="5" borderId="1" xfId="0" applyNumberFormat="1" applyFont="1" applyFill="1" applyBorder="1" applyAlignment="1">
      <alignment horizontal="center" vertical="center" wrapText="1"/>
    </xf>
    <xf numFmtId="10" fontId="12" fillId="5" borderId="1" xfId="0" applyNumberFormat="1" applyFont="1" applyFill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76" fontId="12" fillId="0" borderId="1" xfId="11" applyNumberFormat="1" applyFont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0" xfId="11" applyNumberFormat="1" applyFont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176" fontId="14" fillId="0" borderId="0" xfId="11" applyNumberFormat="1" applyFont="1" applyFill="1" applyAlignment="1">
      <alignment horizontal="center" vertical="center"/>
    </xf>
    <xf numFmtId="10" fontId="14" fillId="0" borderId="0" xfId="0" applyNumberFormat="1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176" fontId="14" fillId="0" borderId="0" xfId="11" applyNumberFormat="1" applyFont="1" applyFill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3232" xfId="51"/>
    <cellStyle name="Normal" xfId="52"/>
    <cellStyle name="常规 2" xfId="53"/>
    <cellStyle name="常规 3" xfId="54"/>
    <cellStyle name="常规 5" xfId="55"/>
    <cellStyle name="常规 7" xfId="56"/>
  </cellStyle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N12" sqref="N12"/>
    </sheetView>
  </sheetViews>
  <sheetFormatPr defaultColWidth="10.2857142857143" defaultRowHeight="13.5"/>
  <cols>
    <col min="1" max="1" width="4.42857142857143" style="34" customWidth="1"/>
    <col min="2" max="2" width="12.7142857142857" style="34" customWidth="1"/>
    <col min="3" max="3" width="9" style="34" customWidth="1"/>
    <col min="4" max="5" width="8.71428571428571" style="34" customWidth="1"/>
    <col min="6" max="6" width="8.14285714285714" style="35" customWidth="1"/>
    <col min="7" max="7" width="9" style="34" customWidth="1"/>
    <col min="8" max="8" width="9.85714285714286" style="34" customWidth="1"/>
    <col min="9" max="9" width="8" style="34" customWidth="1"/>
    <col min="10" max="10" width="12.8571428571429" style="34" customWidth="1"/>
    <col min="11" max="11" width="8.57142857142857" style="36" customWidth="1"/>
    <col min="12" max="12" width="6.85714285714286" style="35" customWidth="1"/>
    <col min="13" max="13" width="9.42857142857143" style="34" customWidth="1"/>
    <col min="14" max="14" width="8.42857142857143" style="34" customWidth="1"/>
    <col min="15" max="15" width="16.4285714285714" style="34" customWidth="1"/>
    <col min="16" max="16384" width="10.2857142857143" style="34"/>
  </cols>
  <sheetData>
    <row r="1" ht="27" customHeight="1" spans="1:15">
      <c r="A1" s="37" t="s">
        <v>0</v>
      </c>
      <c r="B1" s="38"/>
      <c r="C1" s="38"/>
      <c r="D1" s="38"/>
      <c r="E1" s="38"/>
      <c r="F1" s="39"/>
      <c r="G1" s="38"/>
      <c r="H1" s="38"/>
      <c r="I1" s="38"/>
      <c r="J1" s="38"/>
      <c r="K1" s="65"/>
      <c r="L1" s="39"/>
      <c r="M1" s="38"/>
      <c r="N1" s="38"/>
      <c r="O1" s="38"/>
    </row>
    <row r="2" ht="29.1" customHeight="1" spans="1:15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1" t="s">
        <v>6</v>
      </c>
      <c r="G2" s="40"/>
      <c r="H2" s="40" t="s">
        <v>7</v>
      </c>
      <c r="I2" s="40"/>
      <c r="J2" s="40"/>
      <c r="K2" s="66" t="s">
        <v>8</v>
      </c>
      <c r="L2" s="41"/>
      <c r="M2" s="40" t="s">
        <v>9</v>
      </c>
      <c r="N2" s="40" t="s">
        <v>10</v>
      </c>
      <c r="O2" s="40" t="s">
        <v>11</v>
      </c>
    </row>
    <row r="3" ht="42" customHeight="1" spans="1:15">
      <c r="A3" s="40"/>
      <c r="B3" s="40"/>
      <c r="C3" s="40"/>
      <c r="D3" s="40"/>
      <c r="E3" s="40"/>
      <c r="F3" s="41" t="s">
        <v>12</v>
      </c>
      <c r="G3" s="40" t="s">
        <v>13</v>
      </c>
      <c r="H3" s="40" t="s">
        <v>14</v>
      </c>
      <c r="I3" s="40" t="s">
        <v>15</v>
      </c>
      <c r="J3" s="40" t="s">
        <v>16</v>
      </c>
      <c r="K3" s="66" t="s">
        <v>17</v>
      </c>
      <c r="L3" s="41" t="s">
        <v>18</v>
      </c>
      <c r="M3" s="40"/>
      <c r="N3" s="40"/>
      <c r="O3" s="40"/>
    </row>
    <row r="4" ht="48.95" customHeight="1" spans="1:15">
      <c r="A4" s="42"/>
      <c r="B4" s="42"/>
      <c r="C4" s="43" t="s">
        <v>19</v>
      </c>
      <c r="D4" s="44" t="s">
        <v>20</v>
      </c>
      <c r="E4" s="44" t="s">
        <v>20</v>
      </c>
      <c r="F4" s="45" t="s">
        <v>21</v>
      </c>
      <c r="G4" s="46" t="s">
        <v>22</v>
      </c>
      <c r="H4" s="45" t="s">
        <v>23</v>
      </c>
      <c r="I4" s="67" t="s">
        <v>24</v>
      </c>
      <c r="J4" s="46" t="s">
        <v>25</v>
      </c>
      <c r="K4" s="68" t="s">
        <v>26</v>
      </c>
      <c r="L4" s="69" t="s">
        <v>27</v>
      </c>
      <c r="M4" s="46" t="s">
        <v>28</v>
      </c>
      <c r="N4" s="46" t="s">
        <v>29</v>
      </c>
      <c r="O4" s="70" t="s">
        <v>30</v>
      </c>
    </row>
    <row r="5" ht="48.95" customHeight="1" spans="1:15">
      <c r="A5" s="47">
        <v>1</v>
      </c>
      <c r="B5" s="47" t="s">
        <v>31</v>
      </c>
      <c r="C5" s="48"/>
      <c r="D5" s="49"/>
      <c r="E5" s="49"/>
      <c r="F5" s="50"/>
      <c r="G5" s="51"/>
      <c r="H5" s="50">
        <f>明细!P25</f>
        <v>76947.7701740875</v>
      </c>
      <c r="I5" s="71">
        <v>0.8</v>
      </c>
      <c r="J5" s="51">
        <f>H5*I5</f>
        <v>61558.21613927</v>
      </c>
      <c r="K5" s="72"/>
      <c r="L5" s="73"/>
      <c r="M5" s="51"/>
      <c r="N5" s="51"/>
      <c r="O5" s="50"/>
    </row>
    <row r="6" ht="48.95" customHeight="1" spans="1:15">
      <c r="A6" s="47">
        <v>2</v>
      </c>
      <c r="B6" s="47" t="s">
        <v>32</v>
      </c>
      <c r="C6" s="48"/>
      <c r="D6" s="49"/>
      <c r="E6" s="49"/>
      <c r="F6" s="50"/>
      <c r="G6" s="51"/>
      <c r="H6" s="50">
        <f>明细!P13</f>
        <v>67363.0411659608</v>
      </c>
      <c r="I6" s="71">
        <v>0.8</v>
      </c>
      <c r="J6" s="51">
        <f>H6*I6</f>
        <v>53890.4329327686</v>
      </c>
      <c r="K6" s="72"/>
      <c r="L6" s="73"/>
      <c r="M6" s="51"/>
      <c r="N6" s="51"/>
      <c r="O6" s="50"/>
    </row>
    <row r="7" ht="24.95" customHeight="1" spans="1:15">
      <c r="A7" s="52"/>
      <c r="B7" s="53" t="s">
        <v>33</v>
      </c>
      <c r="C7" s="53"/>
      <c r="D7" s="53"/>
      <c r="E7" s="52"/>
      <c r="F7" s="54"/>
      <c r="G7" s="55"/>
      <c r="H7" s="55"/>
      <c r="I7" s="74"/>
      <c r="J7" s="55">
        <f>J5+J6</f>
        <v>115448.649072039</v>
      </c>
      <c r="K7" s="55"/>
      <c r="L7" s="75"/>
      <c r="M7" s="76" t="s">
        <v>34</v>
      </c>
      <c r="N7" s="76" t="s">
        <v>35</v>
      </c>
      <c r="O7" s="77"/>
    </row>
    <row r="8" ht="24.95" customHeight="1" spans="1:15">
      <c r="A8" s="56"/>
      <c r="B8" s="56" t="s">
        <v>36</v>
      </c>
      <c r="C8" s="56"/>
      <c r="D8" s="56"/>
      <c r="E8" s="56"/>
      <c r="F8" s="57"/>
      <c r="G8" s="58"/>
      <c r="H8" s="58"/>
      <c r="I8" s="58"/>
      <c r="J8" s="58">
        <v>115000</v>
      </c>
      <c r="K8" s="78"/>
      <c r="L8" s="79"/>
      <c r="M8" s="58"/>
      <c r="N8" s="58"/>
      <c r="O8" s="80" t="s">
        <v>37</v>
      </c>
    </row>
    <row r="9" ht="24.95" customHeight="1" spans="1:15">
      <c r="A9" s="59" t="s">
        <v>38</v>
      </c>
      <c r="B9" s="59"/>
      <c r="C9" s="59"/>
      <c r="D9" s="59"/>
      <c r="E9" s="59"/>
      <c r="F9" s="60"/>
      <c r="G9" s="59"/>
      <c r="H9" s="59"/>
      <c r="I9" s="59"/>
      <c r="J9" s="59"/>
      <c r="K9" s="81"/>
      <c r="L9" s="60"/>
      <c r="M9" s="59"/>
      <c r="N9" s="59"/>
      <c r="O9" s="59"/>
    </row>
    <row r="10" ht="24.95" customHeight="1" spans="1:15">
      <c r="A10" s="59" t="s">
        <v>39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ht="26.25" customHeight="1" spans="1:15">
      <c r="A11" s="61"/>
      <c r="B11" s="62"/>
      <c r="C11" s="62"/>
      <c r="D11" s="62"/>
      <c r="E11" s="62"/>
      <c r="F11" s="63"/>
      <c r="G11" s="64" t="s">
        <v>40</v>
      </c>
      <c r="H11" s="64"/>
      <c r="I11" s="64"/>
      <c r="J11" s="82"/>
      <c r="K11" s="83"/>
      <c r="L11" s="84" t="s">
        <v>41</v>
      </c>
      <c r="M11" s="85"/>
      <c r="N11" s="62"/>
      <c r="O11" s="62"/>
    </row>
    <row r="12" ht="28.5" customHeight="1" spans="1:15">
      <c r="A12" s="61"/>
      <c r="B12" s="62"/>
      <c r="C12" s="62"/>
      <c r="D12" s="62"/>
      <c r="E12" s="62"/>
      <c r="F12" s="63"/>
      <c r="J12" s="62"/>
      <c r="K12" s="86"/>
      <c r="L12" s="63"/>
      <c r="M12" s="62"/>
      <c r="N12" s="62"/>
      <c r="O12" s="62"/>
    </row>
  </sheetData>
  <mergeCells count="18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0.80277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opLeftCell="A10" workbookViewId="0">
      <selection activeCell="O20" sqref="O20"/>
    </sheetView>
  </sheetViews>
  <sheetFormatPr defaultColWidth="10" defaultRowHeight="12.75"/>
  <cols>
    <col min="1" max="1" width="6" style="1" customWidth="1"/>
    <col min="2" max="2" width="40.8571428571429" style="2" customWidth="1"/>
    <col min="3" max="3" width="16.8571428571429" style="2" customWidth="1"/>
    <col min="4" max="4" width="14.5714285714286" style="2" customWidth="1"/>
    <col min="5" max="5" width="16" style="2" customWidth="1"/>
    <col min="6" max="6" width="7.85714285714286" style="2" customWidth="1"/>
    <col min="7" max="13" width="10" style="2"/>
    <col min="14" max="14" width="10" style="3"/>
    <col min="15" max="15" width="16.4285714285714" style="2" customWidth="1"/>
    <col min="16" max="16" width="17.8571428571429" style="2" customWidth="1"/>
    <col min="17" max="16384" width="10" style="2"/>
  </cols>
  <sheetData>
    <row r="1" ht="13.5" spans="1:14">
      <c r="A1" s="4" t="s">
        <v>42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2"/>
    </row>
    <row r="2" ht="27" spans="1:16">
      <c r="A2" s="5" t="s">
        <v>1</v>
      </c>
      <c r="B2" s="5" t="s">
        <v>43</v>
      </c>
      <c r="C2" s="5" t="s">
        <v>44</v>
      </c>
      <c r="D2" s="5" t="s">
        <v>45</v>
      </c>
      <c r="E2" s="5" t="s">
        <v>46</v>
      </c>
      <c r="F2" s="5"/>
      <c r="G2" s="5"/>
      <c r="H2" s="5"/>
      <c r="I2" s="5"/>
      <c r="J2" s="5"/>
      <c r="K2" s="5"/>
      <c r="L2" s="5"/>
      <c r="M2" s="5"/>
      <c r="N2" s="22"/>
      <c r="O2" s="23" t="s">
        <v>47</v>
      </c>
      <c r="P2" s="24" t="s">
        <v>48</v>
      </c>
    </row>
    <row r="3" ht="23" customHeight="1" spans="1:16">
      <c r="A3" s="5"/>
      <c r="B3" s="5"/>
      <c r="C3" s="5"/>
      <c r="D3" s="5"/>
      <c r="E3" s="5" t="s">
        <v>49</v>
      </c>
      <c r="F3" s="5" t="s">
        <v>50</v>
      </c>
      <c r="G3" s="4" t="s">
        <v>51</v>
      </c>
      <c r="H3" s="4" t="s">
        <v>52</v>
      </c>
      <c r="I3" s="4" t="s">
        <v>53</v>
      </c>
      <c r="J3" s="4" t="s">
        <v>54</v>
      </c>
      <c r="K3" s="4" t="s">
        <v>55</v>
      </c>
      <c r="L3" s="4"/>
      <c r="M3" s="4"/>
      <c r="N3" s="22" t="s">
        <v>33</v>
      </c>
      <c r="O3" s="17"/>
      <c r="P3" s="17"/>
    </row>
    <row r="4" ht="27.75" customHeight="1" spans="1:16">
      <c r="A4" s="6">
        <v>1</v>
      </c>
      <c r="B4" s="7" t="s">
        <v>56</v>
      </c>
      <c r="C4" s="8" t="s">
        <v>57</v>
      </c>
      <c r="D4" s="9" t="s">
        <v>58</v>
      </c>
      <c r="E4" s="6" t="s">
        <v>59</v>
      </c>
      <c r="F4" s="10" t="s">
        <v>58</v>
      </c>
      <c r="G4" s="10"/>
      <c r="H4" s="10">
        <v>6</v>
      </c>
      <c r="I4" s="14"/>
      <c r="J4" s="14">
        <v>6</v>
      </c>
      <c r="K4" s="14">
        <f>6*4</f>
        <v>24</v>
      </c>
      <c r="L4" s="14"/>
      <c r="M4" s="13">
        <f t="shared" ref="M4:M10" si="0">SUM(G4:L4)</f>
        <v>36</v>
      </c>
      <c r="N4" s="25">
        <f>1*2.35*M4</f>
        <v>84.6</v>
      </c>
      <c r="O4" s="26">
        <v>223.125034676058</v>
      </c>
      <c r="P4" s="27">
        <f>O4*N4</f>
        <v>18876.3779335945</v>
      </c>
    </row>
    <row r="5" ht="27.75" customHeight="1" spans="1:16">
      <c r="A5" s="6">
        <v>2</v>
      </c>
      <c r="B5" s="7" t="s">
        <v>56</v>
      </c>
      <c r="C5" s="8" t="s">
        <v>60</v>
      </c>
      <c r="D5" s="9" t="s">
        <v>61</v>
      </c>
      <c r="E5" s="6" t="s">
        <v>59</v>
      </c>
      <c r="F5" s="10" t="s">
        <v>61</v>
      </c>
      <c r="G5" s="10"/>
      <c r="H5" s="10"/>
      <c r="I5" s="14">
        <v>6</v>
      </c>
      <c r="J5" s="14"/>
      <c r="K5" s="14"/>
      <c r="L5" s="14">
        <v>6</v>
      </c>
      <c r="M5" s="13">
        <f t="shared" si="0"/>
        <v>12</v>
      </c>
      <c r="N5" s="28">
        <f>1*2.05*M5</f>
        <v>24.6</v>
      </c>
      <c r="O5" s="26">
        <v>223.125034676058</v>
      </c>
      <c r="P5" s="27">
        <f t="shared" ref="P5:P12" si="1">O5*N5</f>
        <v>5488.87585303103</v>
      </c>
    </row>
    <row r="6" ht="27.75" customHeight="1" spans="1:16">
      <c r="A6" s="6">
        <v>3</v>
      </c>
      <c r="B6" s="7" t="s">
        <v>56</v>
      </c>
      <c r="C6" s="8" t="s">
        <v>62</v>
      </c>
      <c r="D6" s="9" t="s">
        <v>63</v>
      </c>
      <c r="E6" s="6" t="s">
        <v>59</v>
      </c>
      <c r="F6" s="10" t="s">
        <v>63</v>
      </c>
      <c r="G6" s="10">
        <v>6</v>
      </c>
      <c r="H6" s="10"/>
      <c r="I6" s="14"/>
      <c r="J6" s="14"/>
      <c r="K6" s="14"/>
      <c r="L6" s="14"/>
      <c r="M6" s="13">
        <f t="shared" si="0"/>
        <v>6</v>
      </c>
      <c r="N6" s="28">
        <f>1*2.4*M6</f>
        <v>14.4</v>
      </c>
      <c r="O6" s="26">
        <v>223.125034676058</v>
      </c>
      <c r="P6" s="27">
        <f t="shared" si="1"/>
        <v>3213.00049933523</v>
      </c>
    </row>
    <row r="7" ht="27.75" customHeight="1" spans="1:16">
      <c r="A7" s="6">
        <v>4</v>
      </c>
      <c r="B7" s="6" t="s">
        <v>64</v>
      </c>
      <c r="C7" s="8" t="s">
        <v>65</v>
      </c>
      <c r="D7" s="11" t="s">
        <v>66</v>
      </c>
      <c r="E7" s="8" t="s">
        <v>67</v>
      </c>
      <c r="F7" s="12">
        <v>2</v>
      </c>
      <c r="G7" s="12">
        <v>0</v>
      </c>
      <c r="H7" s="13">
        <v>4</v>
      </c>
      <c r="I7" s="13">
        <v>4</v>
      </c>
      <c r="J7" s="13">
        <v>4</v>
      </c>
      <c r="K7" s="13">
        <f t="shared" ref="K7:K10" si="2">4*4</f>
        <v>16</v>
      </c>
      <c r="L7" s="13">
        <v>4</v>
      </c>
      <c r="M7" s="13">
        <f t="shared" si="0"/>
        <v>32</v>
      </c>
      <c r="N7" s="28">
        <f t="shared" ref="N7:N10" si="3">M7*F7</f>
        <v>64</v>
      </c>
      <c r="O7" s="26">
        <v>84.9986</v>
      </c>
      <c r="P7" s="27">
        <f t="shared" si="1"/>
        <v>5439.9104</v>
      </c>
    </row>
    <row r="8" ht="27.75" customHeight="1" spans="1:16">
      <c r="A8" s="6">
        <v>5</v>
      </c>
      <c r="B8" s="6" t="s">
        <v>64</v>
      </c>
      <c r="C8" s="8" t="s">
        <v>68</v>
      </c>
      <c r="D8" s="11" t="s">
        <v>66</v>
      </c>
      <c r="E8" s="8" t="s">
        <v>67</v>
      </c>
      <c r="F8" s="12">
        <v>1.8</v>
      </c>
      <c r="G8" s="12">
        <v>0</v>
      </c>
      <c r="H8" s="13">
        <v>4</v>
      </c>
      <c r="I8" s="13">
        <v>4</v>
      </c>
      <c r="J8" s="13">
        <v>4</v>
      </c>
      <c r="K8" s="13">
        <f t="shared" si="2"/>
        <v>16</v>
      </c>
      <c r="L8" s="13">
        <v>4</v>
      </c>
      <c r="M8" s="13">
        <f t="shared" si="0"/>
        <v>32</v>
      </c>
      <c r="N8" s="28">
        <f t="shared" si="3"/>
        <v>57.6</v>
      </c>
      <c r="O8" s="26">
        <v>84.9986</v>
      </c>
      <c r="P8" s="27">
        <f t="shared" si="1"/>
        <v>4895.91936</v>
      </c>
    </row>
    <row r="9" ht="27.75" customHeight="1" spans="1:16">
      <c r="A9" s="6">
        <v>6</v>
      </c>
      <c r="B9" s="8" t="s">
        <v>69</v>
      </c>
      <c r="C9" s="8" t="s">
        <v>70</v>
      </c>
      <c r="D9" s="10" t="s">
        <v>71</v>
      </c>
      <c r="E9" s="8" t="s">
        <v>67</v>
      </c>
      <c r="F9" s="10">
        <v>5.3</v>
      </c>
      <c r="G9" s="10">
        <v>0</v>
      </c>
      <c r="H9" s="14">
        <v>4</v>
      </c>
      <c r="I9" s="14">
        <v>4</v>
      </c>
      <c r="J9" s="14">
        <v>4</v>
      </c>
      <c r="K9" s="14">
        <f t="shared" si="2"/>
        <v>16</v>
      </c>
      <c r="L9" s="14">
        <v>4</v>
      </c>
      <c r="M9" s="13">
        <f t="shared" si="0"/>
        <v>32</v>
      </c>
      <c r="N9" s="28">
        <f t="shared" si="3"/>
        <v>169.6</v>
      </c>
      <c r="O9" s="26">
        <v>119.9947</v>
      </c>
      <c r="P9" s="27">
        <f t="shared" si="1"/>
        <v>20351.10112</v>
      </c>
    </row>
    <row r="10" ht="27.75" customHeight="1" spans="1:16">
      <c r="A10" s="6">
        <v>7</v>
      </c>
      <c r="B10" s="14" t="s">
        <v>72</v>
      </c>
      <c r="C10" s="8" t="s">
        <v>73</v>
      </c>
      <c r="D10" s="8" t="s">
        <v>74</v>
      </c>
      <c r="E10" s="8" t="s">
        <v>67</v>
      </c>
      <c r="F10" s="10">
        <v>3.7</v>
      </c>
      <c r="G10" s="10">
        <v>0</v>
      </c>
      <c r="H10" s="14">
        <v>4</v>
      </c>
      <c r="I10" s="14">
        <v>4</v>
      </c>
      <c r="J10" s="14">
        <v>4</v>
      </c>
      <c r="K10" s="14">
        <f t="shared" si="2"/>
        <v>16</v>
      </c>
      <c r="L10" s="14">
        <v>4</v>
      </c>
      <c r="M10" s="13">
        <f t="shared" si="0"/>
        <v>32</v>
      </c>
      <c r="N10" s="28">
        <f t="shared" si="3"/>
        <v>118.4</v>
      </c>
      <c r="O10" s="26">
        <v>76.84</v>
      </c>
      <c r="P10" s="27">
        <f t="shared" si="1"/>
        <v>9097.856</v>
      </c>
    </row>
    <row r="11" ht="27.75" customHeight="1" spans="1:16">
      <c r="A11" s="6">
        <v>8</v>
      </c>
      <c r="B11" s="8" t="s">
        <v>75</v>
      </c>
      <c r="C11" s="6"/>
      <c r="D11" s="8"/>
      <c r="E11" s="8" t="s">
        <v>67</v>
      </c>
      <c r="F11" s="8"/>
      <c r="G11" s="8"/>
      <c r="H11" s="8">
        <f t="shared" ref="H11:J11" si="4">(2.55+2.55+0.15)*2</f>
        <v>10.5</v>
      </c>
      <c r="I11" s="8">
        <f t="shared" si="4"/>
        <v>10.5</v>
      </c>
      <c r="J11" s="8">
        <f t="shared" si="4"/>
        <v>10.5</v>
      </c>
      <c r="K11" s="8">
        <f>(2.55+2.55+0.15)*3*2</f>
        <v>31.5</v>
      </c>
      <c r="L11" s="8">
        <f>(2.574+2.524+0.15+1.36)*2</f>
        <v>13.216</v>
      </c>
      <c r="M11" s="8"/>
      <c r="N11" s="29"/>
      <c r="O11" s="26"/>
      <c r="P11" s="27">
        <f t="shared" si="1"/>
        <v>0</v>
      </c>
    </row>
    <row r="12" ht="27.75" customHeight="1" spans="1:16">
      <c r="A12" s="6">
        <v>9</v>
      </c>
      <c r="B12" s="15" t="s">
        <v>76</v>
      </c>
      <c r="C12" s="15"/>
      <c r="D12" s="15" t="s">
        <v>77</v>
      </c>
      <c r="E12" s="11" t="s">
        <v>67</v>
      </c>
      <c r="F12" s="10"/>
      <c r="G12" s="10">
        <f>(2.779+2.115+1.877+2.189+1.878+1.251)*2</f>
        <v>24.178</v>
      </c>
      <c r="H12" s="14"/>
      <c r="I12" s="14"/>
      <c r="J12" s="14"/>
      <c r="K12" s="14"/>
      <c r="L12" s="14"/>
      <c r="M12" s="20"/>
      <c r="N12" s="29"/>
      <c r="O12" s="26"/>
      <c r="P12" s="27">
        <f t="shared" si="1"/>
        <v>0</v>
      </c>
    </row>
    <row r="13" ht="27" customHeight="1" spans="1:16">
      <c r="A13" s="16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30"/>
      <c r="O13" s="26"/>
      <c r="P13" s="27">
        <f>SUM(P4:P12)</f>
        <v>67363.0411659608</v>
      </c>
    </row>
    <row r="14" ht="27" customHeight="1" spans="1:15">
      <c r="A14" s="18" t="s">
        <v>78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31"/>
      <c r="O14" s="32"/>
    </row>
    <row r="15" ht="32" customHeight="1" spans="1:16">
      <c r="A15" s="14">
        <v>1</v>
      </c>
      <c r="B15" s="10" t="s">
        <v>64</v>
      </c>
      <c r="C15" s="15" t="s">
        <v>79</v>
      </c>
      <c r="D15" s="11" t="s">
        <v>66</v>
      </c>
      <c r="E15" s="10" t="s">
        <v>67</v>
      </c>
      <c r="F15" s="10"/>
      <c r="G15" s="20">
        <f t="shared" ref="G15:I15" si="5">2*4</f>
        <v>8</v>
      </c>
      <c r="H15" s="20">
        <f t="shared" si="5"/>
        <v>8</v>
      </c>
      <c r="I15" s="20">
        <f t="shared" si="5"/>
        <v>8</v>
      </c>
      <c r="J15" s="20">
        <f>2*4*5</f>
        <v>40</v>
      </c>
      <c r="K15" s="20">
        <f>2*4</f>
        <v>8</v>
      </c>
      <c r="L15" s="20"/>
      <c r="M15" s="20"/>
      <c r="N15" s="33">
        <f t="shared" ref="N15:N23" si="6">G15+H15+I15+J15+K15+F15</f>
        <v>72</v>
      </c>
      <c r="O15" s="26">
        <v>84.9986</v>
      </c>
      <c r="P15" s="27">
        <f>O15*N15</f>
        <v>6119.8992</v>
      </c>
    </row>
    <row r="16" ht="32" customHeight="1" spans="1:16">
      <c r="A16" s="14">
        <v>2</v>
      </c>
      <c r="B16" s="15" t="s">
        <v>69</v>
      </c>
      <c r="C16" s="15" t="s">
        <v>80</v>
      </c>
      <c r="D16" s="12" t="s">
        <v>81</v>
      </c>
      <c r="E16" s="10" t="s">
        <v>67</v>
      </c>
      <c r="F16" s="10"/>
      <c r="G16" s="20">
        <f t="shared" ref="G16:I16" si="7">5.35*4</f>
        <v>21.4</v>
      </c>
      <c r="H16" s="20">
        <f t="shared" si="7"/>
        <v>21.4</v>
      </c>
      <c r="I16" s="20">
        <f t="shared" si="7"/>
        <v>21.4</v>
      </c>
      <c r="J16" s="20">
        <f>5.35*4*5</f>
        <v>107</v>
      </c>
      <c r="K16" s="20">
        <f>5.35*4</f>
        <v>21.4</v>
      </c>
      <c r="L16" s="20"/>
      <c r="M16" s="20"/>
      <c r="N16" s="33">
        <f t="shared" si="6"/>
        <v>192.6</v>
      </c>
      <c r="O16" s="26">
        <v>109.9942</v>
      </c>
      <c r="P16" s="27">
        <f t="shared" ref="P16:P24" si="8">O16*N16</f>
        <v>21184.88292</v>
      </c>
    </row>
    <row r="17" ht="32" customHeight="1" spans="1:16">
      <c r="A17" s="14">
        <v>3</v>
      </c>
      <c r="B17" s="15" t="s">
        <v>56</v>
      </c>
      <c r="C17" s="15" t="s">
        <v>82</v>
      </c>
      <c r="D17" s="11" t="s">
        <v>83</v>
      </c>
      <c r="E17" s="10" t="s">
        <v>59</v>
      </c>
      <c r="F17" s="10"/>
      <c r="G17" s="20">
        <f>2.35*1*6</f>
        <v>14.1</v>
      </c>
      <c r="H17" s="20"/>
      <c r="I17" s="20">
        <f>2.35*1*6</f>
        <v>14.1</v>
      </c>
      <c r="J17" s="20">
        <f>2.35*1*6*5</f>
        <v>70.5</v>
      </c>
      <c r="K17" s="20"/>
      <c r="L17" s="20"/>
      <c r="M17" s="20"/>
      <c r="N17" s="33">
        <f t="shared" si="6"/>
        <v>98.7</v>
      </c>
      <c r="O17" s="26">
        <v>223.125034676058</v>
      </c>
      <c r="P17" s="27">
        <f t="shared" si="8"/>
        <v>22022.4409225269</v>
      </c>
    </row>
    <row r="18" ht="32" customHeight="1" spans="1:16">
      <c r="A18" s="14">
        <v>4</v>
      </c>
      <c r="B18" s="15" t="s">
        <v>56</v>
      </c>
      <c r="C18" s="15" t="s">
        <v>84</v>
      </c>
      <c r="D18" s="11" t="s">
        <v>85</v>
      </c>
      <c r="E18" s="10" t="s">
        <v>59</v>
      </c>
      <c r="F18" s="10"/>
      <c r="G18" s="20"/>
      <c r="H18" s="20">
        <f>1*2.05*6</f>
        <v>12.3</v>
      </c>
      <c r="I18" s="20"/>
      <c r="J18" s="20"/>
      <c r="K18" s="20">
        <f>1*2.05*6</f>
        <v>12.3</v>
      </c>
      <c r="L18" s="20"/>
      <c r="M18" s="20"/>
      <c r="N18" s="33">
        <f t="shared" si="6"/>
        <v>24.6</v>
      </c>
      <c r="O18" s="26">
        <v>223.125034676058</v>
      </c>
      <c r="P18" s="27">
        <f t="shared" si="8"/>
        <v>5488.87585303103</v>
      </c>
    </row>
    <row r="19" ht="32" customHeight="1" spans="1:16">
      <c r="A19" s="14">
        <v>5</v>
      </c>
      <c r="B19" s="15" t="s">
        <v>56</v>
      </c>
      <c r="C19" s="15" t="s">
        <v>86</v>
      </c>
      <c r="D19" s="11" t="s">
        <v>83</v>
      </c>
      <c r="E19" s="10" t="s">
        <v>59</v>
      </c>
      <c r="F19" s="10">
        <f>2.3*1*6</f>
        <v>13.8</v>
      </c>
      <c r="G19" s="20"/>
      <c r="H19" s="20"/>
      <c r="I19" s="20"/>
      <c r="J19" s="20"/>
      <c r="K19" s="20"/>
      <c r="L19" s="20"/>
      <c r="M19" s="20"/>
      <c r="N19" s="33">
        <f t="shared" si="6"/>
        <v>13.8</v>
      </c>
      <c r="O19" s="26">
        <v>223.125034676058</v>
      </c>
      <c r="P19" s="27">
        <f t="shared" si="8"/>
        <v>3079.1254785296</v>
      </c>
    </row>
    <row r="20" ht="32" customHeight="1" spans="1:16">
      <c r="A20" s="14">
        <v>6</v>
      </c>
      <c r="B20" s="7" t="s">
        <v>72</v>
      </c>
      <c r="C20" s="15" t="s">
        <v>87</v>
      </c>
      <c r="D20" s="15" t="s">
        <v>74</v>
      </c>
      <c r="E20" s="10" t="s">
        <v>67</v>
      </c>
      <c r="F20" s="10"/>
      <c r="G20" s="20">
        <f t="shared" ref="G20:I20" si="9">1.5*4</f>
        <v>6</v>
      </c>
      <c r="H20" s="20">
        <f t="shared" si="9"/>
        <v>6</v>
      </c>
      <c r="I20" s="20">
        <f t="shared" si="9"/>
        <v>6</v>
      </c>
      <c r="J20" s="20">
        <f>1.5*4*5</f>
        <v>30</v>
      </c>
      <c r="K20" s="20">
        <f>1.5*4</f>
        <v>6</v>
      </c>
      <c r="L20" s="20"/>
      <c r="M20" s="20"/>
      <c r="N20" s="33">
        <f t="shared" si="6"/>
        <v>54</v>
      </c>
      <c r="O20" s="26">
        <v>76.84</v>
      </c>
      <c r="P20" s="27">
        <f t="shared" si="8"/>
        <v>4149.36</v>
      </c>
    </row>
    <row r="21" ht="32" customHeight="1" spans="1:16">
      <c r="A21" s="14">
        <v>7</v>
      </c>
      <c r="B21" s="15" t="s">
        <v>69</v>
      </c>
      <c r="C21" s="15" t="s">
        <v>88</v>
      </c>
      <c r="D21" s="12" t="s">
        <v>89</v>
      </c>
      <c r="E21" s="10" t="s">
        <v>67</v>
      </c>
      <c r="F21" s="10"/>
      <c r="G21" s="20">
        <f>2.5*2</f>
        <v>5</v>
      </c>
      <c r="H21" s="20">
        <f>2.5*2</f>
        <v>5</v>
      </c>
      <c r="I21" s="20"/>
      <c r="J21" s="20"/>
      <c r="K21" s="20"/>
      <c r="L21" s="20"/>
      <c r="M21" s="20"/>
      <c r="N21" s="33">
        <f t="shared" si="6"/>
        <v>10</v>
      </c>
      <c r="O21" s="26">
        <v>107.9941</v>
      </c>
      <c r="P21" s="27">
        <f t="shared" si="8"/>
        <v>1079.941</v>
      </c>
    </row>
    <row r="22" ht="32" customHeight="1" spans="1:16">
      <c r="A22" s="14">
        <v>8</v>
      </c>
      <c r="B22" s="15" t="s">
        <v>69</v>
      </c>
      <c r="C22" s="15" t="s">
        <v>90</v>
      </c>
      <c r="D22" s="12" t="s">
        <v>89</v>
      </c>
      <c r="E22" s="10" t="s">
        <v>67</v>
      </c>
      <c r="F22" s="10"/>
      <c r="G22" s="15">
        <f>4*2</f>
        <v>8</v>
      </c>
      <c r="H22" s="15">
        <f>4*2</f>
        <v>8</v>
      </c>
      <c r="I22" s="15">
        <f>4*4</f>
        <v>16</v>
      </c>
      <c r="J22" s="15">
        <f>4*4*5</f>
        <v>80</v>
      </c>
      <c r="K22" s="15">
        <f>4*4</f>
        <v>16</v>
      </c>
      <c r="L22" s="15"/>
      <c r="M22" s="20"/>
      <c r="N22" s="33">
        <f t="shared" si="6"/>
        <v>128</v>
      </c>
      <c r="O22" s="26">
        <v>107.9941</v>
      </c>
      <c r="P22" s="27">
        <f t="shared" si="8"/>
        <v>13823.2448</v>
      </c>
    </row>
    <row r="23" ht="32" customHeight="1" spans="1:16">
      <c r="A23" s="14">
        <v>9</v>
      </c>
      <c r="B23" s="15" t="s">
        <v>75</v>
      </c>
      <c r="C23" s="10"/>
      <c r="D23" s="15" t="s">
        <v>91</v>
      </c>
      <c r="E23" s="10" t="s">
        <v>67</v>
      </c>
      <c r="F23" s="21">
        <f>(1.63+2.253+2.253+2.013+5.25+0.15*4)*2</f>
        <v>27.998</v>
      </c>
      <c r="G23" s="20">
        <f>(2.559+2.177+0.32+0.15-2.188)*2</f>
        <v>6.036</v>
      </c>
      <c r="H23" s="20">
        <f>(2.518+2.518+0.15*2)*2</f>
        <v>10.672</v>
      </c>
      <c r="I23" s="20">
        <f>(2.518+2.518+0.15*2)*2</f>
        <v>10.672</v>
      </c>
      <c r="J23" s="20">
        <f>(2.518+2.518+0.15*2)*4*2</f>
        <v>42.688</v>
      </c>
      <c r="K23" s="20">
        <f>(2.518+2.447+0.15*2+1.36)*2</f>
        <v>13.25</v>
      </c>
      <c r="L23" s="20"/>
      <c r="M23" s="20"/>
      <c r="N23" s="33"/>
      <c r="O23" s="26"/>
      <c r="P23" s="27">
        <f t="shared" si="8"/>
        <v>0</v>
      </c>
    </row>
    <row r="24" ht="32" customHeight="1" spans="1:16">
      <c r="A24" s="14">
        <v>10</v>
      </c>
      <c r="B24" s="15" t="s">
        <v>76</v>
      </c>
      <c r="C24" s="15"/>
      <c r="D24" s="15" t="s">
        <v>77</v>
      </c>
      <c r="E24" s="10" t="s">
        <v>67</v>
      </c>
      <c r="F24" s="10"/>
      <c r="G24" s="15">
        <f>2.188*2</f>
        <v>4.376</v>
      </c>
      <c r="H24" s="15"/>
      <c r="I24" s="15"/>
      <c r="J24" s="15"/>
      <c r="K24" s="15"/>
      <c r="L24" s="15"/>
      <c r="M24" s="20"/>
      <c r="N24" s="33"/>
      <c r="O24" s="26"/>
      <c r="P24" s="27">
        <f t="shared" si="8"/>
        <v>0</v>
      </c>
    </row>
    <row r="25" ht="30" customHeight="1" spans="1:16">
      <c r="A25" s="14">
        <v>11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30"/>
      <c r="O25" s="17"/>
      <c r="P25" s="27">
        <f>SUM(P15:P24)</f>
        <v>76947.7701740875</v>
      </c>
    </row>
  </sheetData>
  <mergeCells count="6">
    <mergeCell ref="E2:M2"/>
    <mergeCell ref="A14:N14"/>
    <mergeCell ref="A2:A3"/>
    <mergeCell ref="B2:B3"/>
    <mergeCell ref="C2:C3"/>
    <mergeCell ref="D2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ComponentOne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张磊</cp:lastModifiedBy>
  <dcterms:created xsi:type="dcterms:W3CDTF">2020-11-19T09:45:00Z</dcterms:created>
  <cp:lastPrinted>2022-11-09T06:55:00Z</cp:lastPrinted>
  <dcterms:modified xsi:type="dcterms:W3CDTF">2023-04-11T12:46:38Z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67F1E6579EC24DB69860F6344A4850ED</vt:lpwstr>
  </property>
</Properties>
</file>