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<sst xmlns="http://schemas.openxmlformats.org/spreadsheetml/2006/main" count="83" uniqueCount="66">
  <si>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</si>
  <si>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</si>
  <si>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</si>
  <si>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</si>
  <si>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</si>
  <si>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</si>
  <si>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</si>
  <si>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</si>
  <si>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</si>
  <si>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</si>
  <si>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</si>
  <si>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</si>
  <si>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</si>
  <si>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</si>
  <si>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</si>
  <si>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</si>
  <si>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</si>
  <si>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</si>
  <si>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</si>
  <si>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</si>
  <si>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</si>
  <si>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</si>
  <si>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</si>
  <si>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</si>
  <si>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</si>
  <si>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</si>
  <si>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</si>
  <si>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</si>
  <si>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</si>
  <si>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</si>
  <si>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</si>
  <si>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</t>
  </si>
  <si>
    <t>完成全部外墙及内粉装饰工程，经甲方及相关部门验收合格后，甲方支付给乙方合同价款的20%。</t>
  </si>
  <si>
    <t>2#</t>
  </si>
  <si>
    <t>完成全部外墙及内粉装饰工程，经甲方及相关部门验收合格后，甲方支付给乙方合同价款的21%。</t>
  </si>
  <si>
    <t>3#</t>
  </si>
  <si>
    <t>5#</t>
  </si>
  <si>
    <t>6#</t>
  </si>
  <si>
    <t>完成主体工程且主楼封顶，经甲方及相关部门验收合格后，甲方支付给乙方合同价款的30%。</t>
  </si>
  <si>
    <t>7#</t>
  </si>
  <si>
    <t>8#</t>
  </si>
  <si>
    <t>9#</t>
  </si>
  <si>
    <t>10#</t>
  </si>
  <si>
    <t>11#</t>
  </si>
  <si>
    <t>12#</t>
  </si>
  <si>
    <t>完成±0.000以下主体工程、地下车库完成主体工程，经甲方及相关部门验收合格后，甲方支付给乙方合同价款的10%。</t>
  </si>
  <si>
    <t>13#</t>
  </si>
  <si>
    <t>15#</t>
  </si>
  <si>
    <t>16#</t>
  </si>
  <si>
    <t>17#</t>
  </si>
  <si>
    <t>18#</t>
  </si>
  <si>
    <t>19#</t>
  </si>
  <si>
    <t>20#</t>
  </si>
  <si>
    <t>配套用房</t>
  </si>
  <si>
    <t>地下室</t>
  </si>
  <si>
    <t>售楼部</t>
  </si>
  <si>
    <t>1、本工程监理费不采用预付款的方式。
2、完成±0.000以下主体工程、地下车库完成主体工程，经甲方及相关部门验收合格后，甲方支付给乙方合同价款的10%。 
3、完成主体工程且主楼封顶，经甲方及相关部门验收合格后，甲方支付给乙方合同价款的30%。
4、完成全部外墙及内粉装饰工程，经甲方及相关部门验收合格后，甲方支付给乙方合同价款的20%。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</si>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</sst>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4" borderId="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0" fontId="0" fillId="0" borderId="0" xfId="0" applyNumberFormat="1" applyFont="1" applyAlignment="1">
      <alignment horizontal="center" vertical="center"/>
    </xf>
    <xf numFmtId="177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7" fontId="2" fillId="0" borderId="0" xfId="11" applyNumberFormat="1" applyFont="1" applyAlignment="1">
      <alignment horizontal="center" vertical="center"/>
    </xf>
    <xf numFmtId="177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7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7" fontId="8" fillId="0" borderId="1" xfId="1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11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7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7" fillId="0" borderId="0" xfId="11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7" fontId="13" fillId="0" borderId="0" xfId="11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7" fontId="13" fillId="0" borderId="0" xfId="11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A28" sqref="A28:O28"/>
    </sheetView>
  </sheetViews>
  <sheetFormatPr defaultColWidth="9" defaultRowHeight="13.5"/>
  <cols>
    <col min="1" max="1" width="4.375" style="1" customWidth="1"/>
    <col min="2" max="2" width="6.625" style="1" customWidth="1"/>
    <col min="3" max="3" width="10.875" style="1" customWidth="1"/>
    <col min="4" max="4" width="11.125" style="1" customWidth="1"/>
    <col min="5" max="5" width="5.5" style="1" customWidth="1"/>
    <col min="6" max="6" width="8.75" style="4" customWidth="1"/>
    <col min="7" max="7" width="11.625" style="1" customWidth="1"/>
    <col min="8" max="8" width="7.375" style="1" customWidth="1"/>
    <col min="9" max="9" width="10.25" style="1" customWidth="1"/>
    <col min="10" max="10" width="11.125" style="1" customWidth="1"/>
    <col min="11" max="11" width="5.25" style="5" customWidth="1"/>
    <col min="12" max="12" width="3.5" style="4" customWidth="1"/>
    <col min="13" max="13" width="5.125" style="1" customWidth="1"/>
    <col min="14" max="14" width="6.625" style="1" customWidth="1"/>
    <col min="15" max="15" width="33.625" style="1" customWidth="1"/>
    <col min="16" max="16384" width="9" style="1"/>
  </cols>
  <sheetData>
    <row r="1" s="1" customFormat="1" ht="15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1"/>
      <c r="L1" s="8"/>
      <c r="M1" s="7"/>
      <c r="N1" s="7"/>
      <c r="O1" s="7"/>
    </row>
    <row r="2" s="1" customFormat="1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2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36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2" t="s">
        <v>17</v>
      </c>
      <c r="L3" s="10" t="s">
        <v>18</v>
      </c>
      <c r="M3" s="9"/>
      <c r="N3" s="9"/>
      <c r="O3" s="9"/>
    </row>
    <row r="4" s="1" customFormat="1" ht="34" customHeight="1" spans="1:15">
      <c r="A4" s="11"/>
      <c r="B4" s="11"/>
      <c r="C4" s="12" t="s">
        <v>19</v>
      </c>
      <c r="D4" s="13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43" t="s">
        <v>24</v>
      </c>
      <c r="J4" s="16" t="s">
        <v>25</v>
      </c>
      <c r="K4" s="44" t="s">
        <v>26</v>
      </c>
      <c r="L4" s="45" t="s">
        <v>27</v>
      </c>
      <c r="M4" s="16" t="s">
        <v>28</v>
      </c>
      <c r="N4" s="16" t="s">
        <v>29</v>
      </c>
      <c r="O4" s="46" t="s">
        <v>30</v>
      </c>
    </row>
    <row r="5" s="2" customFormat="1" ht="24" customHeight="1" spans="1:17">
      <c r="A5" s="17">
        <v>1</v>
      </c>
      <c r="B5" s="18" t="s">
        <v>31</v>
      </c>
      <c r="C5" s="19">
        <f>E5*D5</f>
        <v>28467.6</v>
      </c>
      <c r="D5" s="18">
        <v>4066.8</v>
      </c>
      <c r="E5" s="17">
        <v>7</v>
      </c>
      <c r="F5" s="20">
        <v>0.4</v>
      </c>
      <c r="G5" s="18">
        <f>C5*0.1</f>
        <v>2846.76</v>
      </c>
      <c r="H5" s="21"/>
      <c r="I5" s="20">
        <v>0.2</v>
      </c>
      <c r="J5" s="21">
        <f>C5*I5</f>
        <v>5693.52</v>
      </c>
      <c r="K5" s="21"/>
      <c r="L5" s="47"/>
      <c r="M5" s="21"/>
      <c r="N5" s="21"/>
      <c r="O5" s="48" t="s">
        <v>32</v>
      </c>
      <c r="Q5" s="67"/>
    </row>
    <row r="6" s="2" customFormat="1" ht="25" customHeight="1" spans="1:17">
      <c r="A6" s="17">
        <v>2</v>
      </c>
      <c r="B6" s="18" t="s">
        <v>33</v>
      </c>
      <c r="C6" s="19">
        <f t="shared" ref="C6:C24" si="0">E6*D6</f>
        <v>39347.49</v>
      </c>
      <c r="D6" s="18">
        <v>5621.07</v>
      </c>
      <c r="E6" s="17">
        <v>7</v>
      </c>
      <c r="F6" s="20">
        <v>0.4</v>
      </c>
      <c r="G6" s="18">
        <f>C6*0.4</f>
        <v>15738.996</v>
      </c>
      <c r="H6" s="22"/>
      <c r="I6" s="20">
        <v>0.2</v>
      </c>
      <c r="J6" s="21">
        <f>C6*I6</f>
        <v>7869.498</v>
      </c>
      <c r="K6" s="49"/>
      <c r="L6" s="47"/>
      <c r="M6" s="50"/>
      <c r="N6" s="21"/>
      <c r="O6" s="48" t="s">
        <v>34</v>
      </c>
      <c r="Q6" s="67"/>
    </row>
    <row r="7" s="2" customFormat="1" ht="25" customHeight="1" spans="1:17">
      <c r="A7" s="17">
        <v>3</v>
      </c>
      <c r="B7" s="18" t="s">
        <v>35</v>
      </c>
      <c r="C7" s="19">
        <f t="shared" si="0"/>
        <v>44113.23</v>
      </c>
      <c r="D7" s="18">
        <v>6301.89</v>
      </c>
      <c r="E7" s="17">
        <v>7</v>
      </c>
      <c r="F7" s="20">
        <v>0.6</v>
      </c>
      <c r="G7" s="18">
        <f>C7*0.4</f>
        <v>17645.292</v>
      </c>
      <c r="H7" s="22"/>
      <c r="I7" s="20"/>
      <c r="J7" s="22">
        <f>I7*C7</f>
        <v>0</v>
      </c>
      <c r="K7" s="51"/>
      <c r="L7" s="52"/>
      <c r="M7" s="53"/>
      <c r="N7" s="21"/>
      <c r="O7" s="48" t="s">
        <v>32</v>
      </c>
      <c r="Q7" s="67"/>
    </row>
    <row r="8" s="2" customFormat="1" ht="25" customHeight="1" spans="1:17">
      <c r="A8" s="17">
        <v>4</v>
      </c>
      <c r="B8" s="18" t="s">
        <v>36</v>
      </c>
      <c r="C8" s="19">
        <f t="shared" si="0"/>
        <v>31921.33</v>
      </c>
      <c r="D8" s="18">
        <v>4560.19</v>
      </c>
      <c r="E8" s="17">
        <v>7</v>
      </c>
      <c r="F8" s="20">
        <v>0.6</v>
      </c>
      <c r="G8" s="18">
        <f>C8*0.4</f>
        <v>12768.532</v>
      </c>
      <c r="H8" s="22"/>
      <c r="I8" s="20"/>
      <c r="J8" s="22">
        <f>I8*C8</f>
        <v>0</v>
      </c>
      <c r="K8" s="49"/>
      <c r="L8" s="52"/>
      <c r="M8" s="53"/>
      <c r="N8" s="21"/>
      <c r="O8" s="48" t="s">
        <v>32</v>
      </c>
      <c r="Q8" s="67"/>
    </row>
    <row r="9" s="2" customFormat="1" ht="25" customHeight="1" spans="1:17">
      <c r="A9" s="17">
        <v>5</v>
      </c>
      <c r="B9" s="18" t="s">
        <v>37</v>
      </c>
      <c r="C9" s="19">
        <f t="shared" si="0"/>
        <v>32007.5</v>
      </c>
      <c r="D9" s="18">
        <v>4572.5</v>
      </c>
      <c r="E9" s="17">
        <v>7</v>
      </c>
      <c r="F9" s="20">
        <v>0.4</v>
      </c>
      <c r="G9" s="18">
        <f>C9*0.1</f>
        <v>3200.75</v>
      </c>
      <c r="H9" s="22"/>
      <c r="I9" s="20"/>
      <c r="J9" s="22">
        <f>I9*C9</f>
        <v>0</v>
      </c>
      <c r="K9" s="49"/>
      <c r="L9" s="47"/>
      <c r="M9" s="53"/>
      <c r="N9" s="21"/>
      <c r="O9" s="48" t="s">
        <v>38</v>
      </c>
      <c r="Q9" s="67"/>
    </row>
    <row r="10" s="2" customFormat="1" ht="25" customHeight="1" spans="1:17">
      <c r="A10" s="17">
        <v>6</v>
      </c>
      <c r="B10" s="18" t="s">
        <v>39</v>
      </c>
      <c r="C10" s="19">
        <f t="shared" si="0"/>
        <v>32140.78</v>
      </c>
      <c r="D10" s="18">
        <v>4591.54</v>
      </c>
      <c r="E10" s="17">
        <v>7</v>
      </c>
      <c r="F10" s="20">
        <v>0.4</v>
      </c>
      <c r="G10" s="18">
        <f>C10*(0.3+0.1)</f>
        <v>12856.312</v>
      </c>
      <c r="H10" s="22"/>
      <c r="I10" s="20">
        <v>0.2</v>
      </c>
      <c r="J10" s="22">
        <f>I10*C10</f>
        <v>6428.156</v>
      </c>
      <c r="K10" s="49"/>
      <c r="L10" s="47"/>
      <c r="M10" s="53"/>
      <c r="N10" s="21"/>
      <c r="O10" s="48" t="s">
        <v>32</v>
      </c>
      <c r="Q10" s="67"/>
    </row>
    <row r="11" s="2" customFormat="1" ht="25" customHeight="1" spans="1:17">
      <c r="A11" s="17">
        <v>7</v>
      </c>
      <c r="B11" s="18" t="s">
        <v>40</v>
      </c>
      <c r="C11" s="19">
        <f t="shared" si="0"/>
        <v>30664.41</v>
      </c>
      <c r="D11" s="18">
        <v>4380.63</v>
      </c>
      <c r="E11" s="17">
        <v>7</v>
      </c>
      <c r="F11" s="20">
        <v>0.4</v>
      </c>
      <c r="G11" s="18">
        <f>C11*0.4</f>
        <v>12265.764</v>
      </c>
      <c r="H11" s="21"/>
      <c r="I11" s="20">
        <v>0.2</v>
      </c>
      <c r="J11" s="22">
        <f>I11*C11</f>
        <v>6132.882</v>
      </c>
      <c r="K11" s="49"/>
      <c r="L11" s="47"/>
      <c r="M11" s="53"/>
      <c r="N11" s="21"/>
      <c r="O11" s="48" t="s">
        <v>32</v>
      </c>
      <c r="Q11" s="67"/>
    </row>
    <row r="12" s="2" customFormat="1" ht="25" customHeight="1" spans="1:17">
      <c r="A12" s="17">
        <v>8</v>
      </c>
      <c r="B12" s="18" t="s">
        <v>41</v>
      </c>
      <c r="C12" s="19">
        <f t="shared" si="0"/>
        <v>32995.48</v>
      </c>
      <c r="D12" s="18">
        <v>4713.64</v>
      </c>
      <c r="E12" s="17">
        <v>7</v>
      </c>
      <c r="F12" s="20">
        <v>0.4</v>
      </c>
      <c r="G12" s="18">
        <f>C12*0.4</f>
        <v>13198.192</v>
      </c>
      <c r="H12" s="22"/>
      <c r="I12" s="20">
        <v>0.2</v>
      </c>
      <c r="J12" s="22">
        <f>I12*C12</f>
        <v>6599.096</v>
      </c>
      <c r="K12" s="49"/>
      <c r="L12" s="47"/>
      <c r="M12" s="53"/>
      <c r="N12" s="21"/>
      <c r="O12" s="48" t="s">
        <v>32</v>
      </c>
      <c r="Q12" s="67"/>
    </row>
    <row r="13" s="2" customFormat="1" ht="25" customHeight="1" spans="1:17">
      <c r="A13" s="17">
        <v>9</v>
      </c>
      <c r="B13" s="18" t="s">
        <v>42</v>
      </c>
      <c r="C13" s="19">
        <f t="shared" si="0"/>
        <v>30664.41</v>
      </c>
      <c r="D13" s="18">
        <v>4380.63</v>
      </c>
      <c r="E13" s="17">
        <v>7</v>
      </c>
      <c r="F13" s="20">
        <v>0.4</v>
      </c>
      <c r="G13" s="18">
        <f>C13*(0.3+0.1)</f>
        <v>12265.764</v>
      </c>
      <c r="H13" s="22"/>
      <c r="I13" s="20"/>
      <c r="J13" s="22">
        <f>I13*C13</f>
        <v>0</v>
      </c>
      <c r="K13" s="49"/>
      <c r="L13" s="47"/>
      <c r="M13" s="53"/>
      <c r="N13" s="21"/>
      <c r="O13" s="48" t="s">
        <v>38</v>
      </c>
      <c r="Q13" s="67"/>
    </row>
    <row r="14" s="2" customFormat="1" ht="25" customHeight="1" spans="1:17">
      <c r="A14" s="17">
        <v>10</v>
      </c>
      <c r="B14" s="18" t="s">
        <v>43</v>
      </c>
      <c r="C14" s="19">
        <f t="shared" si="0"/>
        <v>36042.3</v>
      </c>
      <c r="D14" s="18">
        <v>5148.9</v>
      </c>
      <c r="E14" s="17">
        <v>7</v>
      </c>
      <c r="F14" s="20">
        <v>0.4</v>
      </c>
      <c r="G14" s="18">
        <f>C14*0.4</f>
        <v>14416.92</v>
      </c>
      <c r="H14" s="21"/>
      <c r="I14" s="20">
        <v>0.2</v>
      </c>
      <c r="J14" s="22">
        <f t="shared" ref="J10:J16" si="1">I14*C14</f>
        <v>7208.46</v>
      </c>
      <c r="K14" s="49"/>
      <c r="L14" s="47"/>
      <c r="M14" s="21"/>
      <c r="N14" s="21"/>
      <c r="O14" s="48" t="s">
        <v>32</v>
      </c>
      <c r="Q14" s="67"/>
    </row>
    <row r="15" s="2" customFormat="1" ht="25" customHeight="1" spans="1:17">
      <c r="A15" s="17">
        <v>11</v>
      </c>
      <c r="B15" s="18" t="s">
        <v>44</v>
      </c>
      <c r="C15" s="19">
        <f t="shared" si="0"/>
        <v>45169.04</v>
      </c>
      <c r="D15" s="18">
        <v>6452.72</v>
      </c>
      <c r="E15" s="17">
        <v>7</v>
      </c>
      <c r="F15" s="20">
        <v>0.1</v>
      </c>
      <c r="G15" s="23">
        <f t="shared" ref="G15:G19" si="2">C15*F15</f>
        <v>4516.904</v>
      </c>
      <c r="H15" s="21"/>
      <c r="I15" s="20"/>
      <c r="J15" s="22">
        <f t="shared" si="1"/>
        <v>0</v>
      </c>
      <c r="K15" s="49"/>
      <c r="L15" s="47"/>
      <c r="M15" s="53"/>
      <c r="N15" s="21"/>
      <c r="O15" s="48" t="s">
        <v>45</v>
      </c>
      <c r="Q15" s="67"/>
    </row>
    <row r="16" s="2" customFormat="1" ht="25" customHeight="1" spans="1:17">
      <c r="A16" s="17">
        <v>12</v>
      </c>
      <c r="B16" s="18" t="s">
        <v>46</v>
      </c>
      <c r="C16" s="19">
        <f t="shared" si="0"/>
        <v>36137.57</v>
      </c>
      <c r="D16" s="18">
        <v>5162.51</v>
      </c>
      <c r="E16" s="17">
        <v>7</v>
      </c>
      <c r="F16" s="20">
        <v>0.1</v>
      </c>
      <c r="G16" s="23">
        <f t="shared" si="2"/>
        <v>3613.757</v>
      </c>
      <c r="H16" s="21"/>
      <c r="I16" s="20">
        <v>0.3</v>
      </c>
      <c r="J16" s="22">
        <f t="shared" si="1"/>
        <v>10841.271</v>
      </c>
      <c r="K16" s="49"/>
      <c r="L16" s="47"/>
      <c r="M16" s="53"/>
      <c r="N16" s="21"/>
      <c r="O16" s="48" t="s">
        <v>38</v>
      </c>
      <c r="Q16" s="67"/>
    </row>
    <row r="17" s="2" customFormat="1" ht="25" customHeight="1" spans="1:17">
      <c r="A17" s="17">
        <v>13</v>
      </c>
      <c r="B17" s="18" t="s">
        <v>47</v>
      </c>
      <c r="C17" s="19">
        <f t="shared" si="0"/>
        <v>33104.19</v>
      </c>
      <c r="D17" s="18">
        <v>4729.17</v>
      </c>
      <c r="E17" s="17">
        <v>7</v>
      </c>
      <c r="F17" s="20">
        <v>0.4</v>
      </c>
      <c r="G17" s="18">
        <f>C17*0.1</f>
        <v>3310.419</v>
      </c>
      <c r="H17" s="21"/>
      <c r="I17" s="20"/>
      <c r="J17" s="23">
        <f t="shared" ref="J15:J23" si="3">I17*C17</f>
        <v>0</v>
      </c>
      <c r="K17" s="49"/>
      <c r="L17" s="47"/>
      <c r="M17" s="53"/>
      <c r="N17" s="21"/>
      <c r="O17" s="48" t="s">
        <v>38</v>
      </c>
      <c r="Q17" s="67"/>
    </row>
    <row r="18" s="2" customFormat="1" ht="25" customHeight="1" spans="1:17">
      <c r="A18" s="17">
        <v>14</v>
      </c>
      <c r="B18" s="18" t="s">
        <v>48</v>
      </c>
      <c r="C18" s="19">
        <f t="shared" si="0"/>
        <v>52690.75</v>
      </c>
      <c r="D18" s="18">
        <v>7527.25</v>
      </c>
      <c r="E18" s="17">
        <v>7</v>
      </c>
      <c r="F18" s="20">
        <v>0.4</v>
      </c>
      <c r="G18" s="18">
        <f>C18*0.1</f>
        <v>5269.075</v>
      </c>
      <c r="H18" s="21"/>
      <c r="I18" s="20"/>
      <c r="J18" s="23">
        <f t="shared" si="3"/>
        <v>0</v>
      </c>
      <c r="K18" s="49"/>
      <c r="L18" s="47"/>
      <c r="M18" s="53"/>
      <c r="N18" s="21"/>
      <c r="O18" s="48" t="s">
        <v>38</v>
      </c>
      <c r="Q18" s="67"/>
    </row>
    <row r="19" s="3" customFormat="1" ht="25" customHeight="1" spans="1:17">
      <c r="A19" s="17">
        <v>15</v>
      </c>
      <c r="B19" s="18" t="s">
        <v>49</v>
      </c>
      <c r="C19" s="19">
        <f t="shared" si="0"/>
        <v>39121.53</v>
      </c>
      <c r="D19" s="18">
        <v>5588.79</v>
      </c>
      <c r="E19" s="17">
        <v>7</v>
      </c>
      <c r="F19" s="20">
        <v>0.1</v>
      </c>
      <c r="G19" s="23">
        <f t="shared" si="2"/>
        <v>3912.153</v>
      </c>
      <c r="H19" s="21"/>
      <c r="I19" s="20"/>
      <c r="J19" s="21">
        <f t="shared" si="3"/>
        <v>0</v>
      </c>
      <c r="K19" s="49"/>
      <c r="L19" s="47"/>
      <c r="M19" s="53"/>
      <c r="N19" s="21"/>
      <c r="O19" s="48" t="s">
        <v>45</v>
      </c>
      <c r="Q19" s="67"/>
    </row>
    <row r="20" s="3" customFormat="1" ht="25" customHeight="1" spans="1:17">
      <c r="A20" s="17">
        <v>16</v>
      </c>
      <c r="B20" s="24" t="s">
        <v>50</v>
      </c>
      <c r="C20" s="19">
        <f t="shared" si="0"/>
        <v>44573.97</v>
      </c>
      <c r="D20" s="24">
        <v>6367.71</v>
      </c>
      <c r="E20" s="17">
        <v>7</v>
      </c>
      <c r="F20" s="20">
        <v>0.1</v>
      </c>
      <c r="G20" s="23">
        <f>C20*F20</f>
        <v>4457.397</v>
      </c>
      <c r="H20" s="21"/>
      <c r="I20" s="20"/>
      <c r="J20" s="21">
        <f t="shared" si="3"/>
        <v>0</v>
      </c>
      <c r="K20" s="49"/>
      <c r="L20" s="47"/>
      <c r="M20" s="53"/>
      <c r="N20" s="21"/>
      <c r="O20" s="48" t="s">
        <v>45</v>
      </c>
      <c r="Q20" s="67"/>
    </row>
    <row r="21" s="3" customFormat="1" ht="25" customHeight="1" spans="1:17">
      <c r="A21" s="17">
        <v>17</v>
      </c>
      <c r="B21" s="18" t="s">
        <v>51</v>
      </c>
      <c r="C21" s="19">
        <f t="shared" si="0"/>
        <v>44573.97</v>
      </c>
      <c r="D21" s="18">
        <v>6367.71</v>
      </c>
      <c r="E21" s="17">
        <v>7</v>
      </c>
      <c r="F21" s="20">
        <v>0.1</v>
      </c>
      <c r="G21" s="23">
        <f>C21*F21</f>
        <v>4457.397</v>
      </c>
      <c r="H21" s="21"/>
      <c r="I21" s="20"/>
      <c r="J21" s="21">
        <f t="shared" si="3"/>
        <v>0</v>
      </c>
      <c r="K21" s="49"/>
      <c r="L21" s="47"/>
      <c r="M21" s="53"/>
      <c r="N21" s="21"/>
      <c r="O21" s="48" t="s">
        <v>45</v>
      </c>
      <c r="Q21" s="67"/>
    </row>
    <row r="22" s="3" customFormat="1" ht="25" customHeight="1" spans="1:17">
      <c r="A22" s="17">
        <v>18</v>
      </c>
      <c r="B22" s="18" t="s">
        <v>52</v>
      </c>
      <c r="C22" s="19">
        <f t="shared" si="0"/>
        <v>37300.97</v>
      </c>
      <c r="D22" s="18">
        <v>5328.71</v>
      </c>
      <c r="E22" s="17">
        <v>7</v>
      </c>
      <c r="F22" s="20">
        <v>0.4</v>
      </c>
      <c r="G22" s="18">
        <f>C22*0.1</f>
        <v>3730.097</v>
      </c>
      <c r="H22" s="21"/>
      <c r="I22" s="20"/>
      <c r="J22" s="21">
        <f t="shared" si="3"/>
        <v>0</v>
      </c>
      <c r="K22" s="49"/>
      <c r="L22" s="47"/>
      <c r="M22" s="53"/>
      <c r="N22" s="21"/>
      <c r="O22" s="48" t="s">
        <v>38</v>
      </c>
      <c r="Q22" s="67"/>
    </row>
    <row r="23" s="3" customFormat="1" ht="25" customHeight="1" spans="1:17">
      <c r="A23" s="17">
        <v>19</v>
      </c>
      <c r="B23" s="18" t="s">
        <v>53</v>
      </c>
      <c r="C23" s="19">
        <f t="shared" si="0"/>
        <v>4110.75</v>
      </c>
      <c r="D23" s="18">
        <v>587.25</v>
      </c>
      <c r="E23" s="17">
        <v>7</v>
      </c>
      <c r="F23" s="20">
        <v>0.1</v>
      </c>
      <c r="G23" s="18">
        <f>C23*0.1</f>
        <v>411.075</v>
      </c>
      <c r="H23" s="21"/>
      <c r="I23" s="20"/>
      <c r="J23" s="21">
        <f t="shared" si="3"/>
        <v>0</v>
      </c>
      <c r="K23" s="49"/>
      <c r="L23" s="47"/>
      <c r="M23" s="53"/>
      <c r="N23" s="21"/>
      <c r="O23" s="48" t="s">
        <v>45</v>
      </c>
      <c r="Q23" s="67"/>
    </row>
    <row r="24" s="3" customFormat="1" ht="25" customHeight="1" spans="1:17">
      <c r="A24" s="17">
        <v>20</v>
      </c>
      <c r="B24" s="18" t="s">
        <v>54</v>
      </c>
      <c r="C24" s="19">
        <f t="shared" si="0"/>
        <v>262271.52</v>
      </c>
      <c r="D24" s="25">
        <v>37467.36</v>
      </c>
      <c r="E24" s="17">
        <v>7</v>
      </c>
      <c r="F24" s="18">
        <f>(2291+1425)+12289</f>
        <v>16005</v>
      </c>
      <c r="G24" s="18">
        <f>F24*0.1*E24</f>
        <v>11203.5</v>
      </c>
      <c r="H24" s="21"/>
      <c r="I24" s="20"/>
      <c r="J24" s="21">
        <f>I24*H24*E24</f>
        <v>0</v>
      </c>
      <c r="K24" s="49"/>
      <c r="L24" s="47"/>
      <c r="M24" s="53"/>
      <c r="N24" s="21"/>
      <c r="O24" s="48" t="s">
        <v>45</v>
      </c>
      <c r="Q24" s="67"/>
    </row>
    <row r="25" s="3" customFormat="1" ht="35" customHeight="1" spans="1:17">
      <c r="A25" s="17">
        <v>21</v>
      </c>
      <c r="B25" s="18" t="s">
        <v>55</v>
      </c>
      <c r="C25" s="26">
        <f>D25*E25</f>
        <v>29948.66</v>
      </c>
      <c r="D25" s="25">
        <v>4278.38</v>
      </c>
      <c r="E25" s="17">
        <v>7</v>
      </c>
      <c r="F25" s="20">
        <v>0.6</v>
      </c>
      <c r="G25" s="18">
        <f>C25*0.6</f>
        <v>17969.196</v>
      </c>
      <c r="H25" s="21"/>
      <c r="I25" s="20"/>
      <c r="J25" s="21">
        <f>I25*H25*E25</f>
        <v>0</v>
      </c>
      <c r="K25" s="49"/>
      <c r="L25" s="47"/>
      <c r="M25" s="53"/>
      <c r="N25" s="21"/>
      <c r="O25" s="48" t="s">
        <v>56</v>
      </c>
      <c r="Q25" s="67"/>
    </row>
    <row r="26" s="2" customFormat="1" ht="18.95" customHeight="1" spans="1:15">
      <c r="A26" s="27">
        <v>22</v>
      </c>
      <c r="B26" s="28" t="s">
        <v>57</v>
      </c>
      <c r="C26" s="28"/>
      <c r="D26" s="28"/>
      <c r="E26" s="27"/>
      <c r="F26" s="29"/>
      <c r="G26" s="28">
        <f>SUM(G5:G25)</f>
        <v>180054.252</v>
      </c>
      <c r="H26" s="30"/>
      <c r="I26" s="54"/>
      <c r="J26" s="55">
        <f>SUM(J5:J25)</f>
        <v>50772.883</v>
      </c>
      <c r="K26" s="30"/>
      <c r="L26" s="56"/>
      <c r="M26" s="30" t="s">
        <v>58</v>
      </c>
      <c r="N26" s="30" t="s">
        <v>59</v>
      </c>
      <c r="O26" s="57"/>
    </row>
    <row r="27" s="1" customFormat="1" ht="18.95" customHeight="1" spans="1:15">
      <c r="A27" s="31"/>
      <c r="B27" s="31" t="s">
        <v>60</v>
      </c>
      <c r="C27" s="31"/>
      <c r="D27" s="31"/>
      <c r="E27" s="31"/>
      <c r="F27" s="32"/>
      <c r="G27" s="33"/>
      <c r="H27" s="33"/>
      <c r="I27" s="33"/>
      <c r="J27" s="33">
        <v>50000</v>
      </c>
      <c r="K27" s="58"/>
      <c r="L27" s="59"/>
      <c r="M27" s="33"/>
      <c r="N27" s="33"/>
      <c r="O27" s="60" t="s">
        <v>61</v>
      </c>
    </row>
    <row r="28" s="1" customFormat="1" ht="24.95" customHeight="1" spans="1:15">
      <c r="A28" s="34" t="s">
        <v>62</v>
      </c>
      <c r="B28" s="35"/>
      <c r="C28" s="35"/>
      <c r="D28" s="35"/>
      <c r="E28" s="35"/>
      <c r="F28" s="36"/>
      <c r="G28" s="35"/>
      <c r="H28" s="35"/>
      <c r="I28" s="35"/>
      <c r="J28" s="35"/>
      <c r="K28" s="61"/>
      <c r="L28" s="36"/>
      <c r="M28" s="35"/>
      <c r="N28" s="35"/>
      <c r="O28" s="35"/>
    </row>
    <row r="29" s="1" customFormat="1" ht="24.95" customHeight="1" spans="1:15">
      <c r="A29" s="34" t="s">
        <v>63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="1" customFormat="1" ht="26.25" customHeight="1" spans="1:15">
      <c r="A30" s="37"/>
      <c r="B30" s="38"/>
      <c r="C30" s="38"/>
      <c r="D30" s="38"/>
      <c r="E30" s="38"/>
      <c r="F30" s="39"/>
      <c r="G30" s="40" t="s">
        <v>64</v>
      </c>
      <c r="H30" s="40"/>
      <c r="I30" s="40"/>
      <c r="J30" s="62"/>
      <c r="K30" s="63"/>
      <c r="L30" s="64" t="s">
        <v>65</v>
      </c>
      <c r="M30" s="65"/>
      <c r="N30" s="38"/>
      <c r="O30" s="38"/>
    </row>
    <row r="31" s="1" customFormat="1" ht="28.5" customHeight="1" spans="1:15">
      <c r="A31" s="37"/>
      <c r="B31" s="38"/>
      <c r="C31" s="38"/>
      <c r="D31" s="38"/>
      <c r="E31" s="38"/>
      <c r="F31" s="39"/>
      <c r="J31" s="38"/>
      <c r="K31" s="66"/>
      <c r="L31" s="39"/>
      <c r="M31" s="38"/>
      <c r="N31" s="38"/>
      <c r="O31" s="38"/>
    </row>
  </sheetData>
  <mergeCells count="18">
    <mergeCell ref="A1:O1"/>
    <mergeCell ref="F2:G2"/>
    <mergeCell ref="H2:J2"/>
    <mergeCell ref="K2:L2"/>
    <mergeCell ref="B27:E27"/>
    <mergeCell ref="A28:O28"/>
    <mergeCell ref="A29:O29"/>
    <mergeCell ref="G30:I30"/>
    <mergeCell ref="J30:K30"/>
    <mergeCell ref="L30:M3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2023-05-15T01:51:59Z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