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2" r:id="rId1"/>
    <sheet name="园建工程+安装" sheetId="1" r:id="rId2"/>
    <sheet name="Sheet3" sheetId="3" r:id="rId3"/>
  </sheets>
  <definedNames>
    <definedName name="HWSheet">1</definedName>
  </definedNames>
  <calcPr calcId="144525"/>
</workbook>
</file>

<file path=xl/sharedStrings.xml><?xml version="1.0" encoding="utf-8"?>
<sst xmlns="http://schemas.openxmlformats.org/spreadsheetml/2006/main" count="253" uniqueCount="130">
  <si>
    <t>价格汇总表（伊河湾项目展示区景观及室外管网工程）</t>
  </si>
  <si>
    <t>序号</t>
  </si>
  <si>
    <t>项目名称</t>
  </si>
  <si>
    <t>金   额（元）</t>
  </si>
  <si>
    <t>单方造价</t>
  </si>
  <si>
    <t>不含税合价</t>
  </si>
  <si>
    <t>税率</t>
  </si>
  <si>
    <t>增值税总额</t>
  </si>
  <si>
    <t>含税合价</t>
  </si>
  <si>
    <t>面积（㎡）</t>
  </si>
  <si>
    <t>综合单价
（元/㎡）</t>
  </si>
  <si>
    <t>园建工程</t>
  </si>
  <si>
    <t>合计</t>
  </si>
  <si>
    <t>价格清单（伊河湾项目展示区景观及室外管网工程）-园建工程</t>
  </si>
  <si>
    <t>工程项目名称</t>
  </si>
  <si>
    <t>工程内容</t>
  </si>
  <si>
    <t>单位</t>
  </si>
  <si>
    <t>工程量
g</t>
  </si>
  <si>
    <t>其中：各子项构成（元）</t>
  </si>
  <si>
    <t xml:space="preserve">含税综合单价(元)
</t>
  </si>
  <si>
    <t>合价(元)</t>
  </si>
  <si>
    <t>备注</t>
  </si>
  <si>
    <t>人工费
a</t>
  </si>
  <si>
    <t>主材费
b</t>
  </si>
  <si>
    <t>机械、辅材及其他c</t>
  </si>
  <si>
    <t>综合费
d=(a+b+c)*费率</t>
  </si>
  <si>
    <t>税金
e=(a+b+c+d)*费率</t>
  </si>
  <si>
    <t>一</t>
  </si>
  <si>
    <t>铺装</t>
  </si>
  <si>
    <t>车行道地面铺装</t>
  </si>
  <si>
    <t>素土夯实</t>
  </si>
  <si>
    <t>1.密实度要求:夯实系数≥94%
2.夯填材料种类:素土夯实
3.含铺设夯填材料、强夯、夯填材料运输等
4.其他:满足相关规范及图纸设计要求</t>
  </si>
  <si>
    <t>m2</t>
  </si>
  <si>
    <t>原合同价</t>
  </si>
  <si>
    <t>碎石垫层</t>
  </si>
  <si>
    <t>1.垫层材料种类、配合比、厚度：200厚碎石垫层
2.含材料拌合、运输、铺设、压实等
3.其它：满足相关规范及图纸设计要求</t>
  </si>
  <si>
    <t>m3</t>
  </si>
  <si>
    <t>混凝土垫层</t>
  </si>
  <si>
    <t>1.混凝土强度等级：200厚C25素混凝土
2.混凝土运输、泵送、浇筑、养护
3.含模板及支撑制作、安装、拆除等一切措施
4.其他：满足相关规范及图纸设计要求</t>
  </si>
  <si>
    <t>沥青面层</t>
  </si>
  <si>
    <t>1.透层采用乳化沥青（1.1L/m2）及一层土工布防裂层，中面层采用60厚中颗粒沥青砼(AC-20C)，粘层采用乳化沥青(0.5L/m2 )，面层采用40厚SMA-13细颗粒沥青砼表面
2.含清理杂物、材料拌合、泵送、铺筑、碾压、养护、材料场内外运输
3.其他：满足相关规范及图纸设计要求</t>
  </si>
  <si>
    <t>道牙</t>
  </si>
  <si>
    <r>
      <rPr>
        <sz val="9"/>
        <rFont val="宋体"/>
        <charset val="134"/>
        <scheme val="minor"/>
      </rPr>
      <t>1.材质：600*150*250烧面芝麻灰立道牙（</t>
    </r>
    <r>
      <rPr>
        <sz val="9"/>
        <color indexed="10"/>
        <rFont val="宋体"/>
        <charset val="134"/>
      </rPr>
      <t>道牙甲供</t>
    </r>
    <r>
      <rPr>
        <sz val="9"/>
        <rFont val="宋体"/>
        <charset val="134"/>
      </rPr>
      <t>）
2.结合层：20厚1：2.5水泥砂浆
3.含基层清理、抹灰、铺设、磨边、嵌缝、材料运输等
4.其他：满足相关规范及图纸设计要求</t>
    </r>
  </si>
  <si>
    <t>m</t>
  </si>
  <si>
    <t>弧形道牙</t>
  </si>
  <si>
    <r>
      <rPr>
        <sz val="9"/>
        <rFont val="宋体"/>
        <charset val="134"/>
        <scheme val="minor"/>
      </rPr>
      <t>1.材质：600*150*250烧面芝麻灰立道牙（弧形段，</t>
    </r>
    <r>
      <rPr>
        <sz val="9"/>
        <color indexed="10"/>
        <rFont val="宋体"/>
        <charset val="134"/>
      </rPr>
      <t>道牙甲供</t>
    </r>
    <r>
      <rPr>
        <sz val="9"/>
        <rFont val="宋体"/>
        <charset val="134"/>
      </rPr>
      <t>）
2.结合层：20厚1：2.5水泥砂浆
3.含基层清理、抹灰、铺设、磨边、嵌缝、材料运输等
4.其他：满足相关规范及图纸设计要求</t>
    </r>
  </si>
  <si>
    <t>彩色热熔标线</t>
  </si>
  <si>
    <t>1.200mm宽彩色热熔漆划线
2.含基层清理、放样、涂刷、养护、成品保护
3.其他：满足相关规范及图纸设计要求</t>
  </si>
  <si>
    <t>成品岗亭</t>
  </si>
  <si>
    <t>1.材质：无详图，原宜阳项目岗亭刷漆翻新,铺红地毯
2.其他：宜阳运到项目，刷漆翻新</t>
  </si>
  <si>
    <t>座</t>
  </si>
  <si>
    <t>新增项，重新核价</t>
  </si>
  <si>
    <t>市政沥青路面拆除</t>
  </si>
  <si>
    <t>暂定100mm沥青面层、700mm碎石垫层，砖渣开挖深度以现场实际开挖为主</t>
  </si>
  <si>
    <t>垃圾外运</t>
  </si>
  <si>
    <t>砼、碎石及沥青路面垃圾外运</t>
  </si>
  <si>
    <t>市政透水砖拆除</t>
  </si>
  <si>
    <t>透水砖保护性拆除、堆放至指定地点，码放整齐，150mm砼垫层破坏性拆除</t>
  </si>
  <si>
    <t>道牙拆除</t>
  </si>
  <si>
    <t>市政道牙</t>
  </si>
  <si>
    <t>路灯移位</t>
  </si>
  <si>
    <t>约11m高，报价综合考虑</t>
  </si>
  <si>
    <t>盏</t>
  </si>
  <si>
    <t>广告牌</t>
  </si>
  <si>
    <t>6m高，报价综合考虑</t>
  </si>
  <si>
    <t>停车位</t>
  </si>
  <si>
    <t>1.密实度要求:夯实系数≥93%
2.夯填材料种类:素土夯实
3.含铺设夯填材料、强夯、夯填材料运输等
4.其他:满足相关规范及图纸设计要求</t>
  </si>
  <si>
    <t>混凝土垫层（车档垫层）</t>
  </si>
  <si>
    <t>1.混凝土强度等级：C15素混凝土
2.混凝土运输、泵送、浇筑、养护
3.含模板及支撑制作、安装、拆除等一切措施
4.其他：满足相关规范及图纸设计要求</t>
  </si>
  <si>
    <t>重新谈价</t>
  </si>
  <si>
    <t>成品车挡</t>
  </si>
  <si>
    <t>1.材质：120*200*600成品车挡
2.其他：满足相关规范及图纸设计要求</t>
  </si>
  <si>
    <t>个</t>
  </si>
  <si>
    <r>
      <rPr>
        <sz val="9"/>
        <rFont val="宋体"/>
        <charset val="134"/>
        <scheme val="minor"/>
      </rPr>
      <t>1.材质：600*150*250烧面芝麻灰立道牙（</t>
    </r>
    <r>
      <rPr>
        <sz val="9"/>
        <color indexed="10"/>
        <rFont val="宋体"/>
        <charset val="134"/>
      </rPr>
      <t>道牙甲供）</t>
    </r>
    <r>
      <rPr>
        <sz val="9"/>
        <rFont val="宋体"/>
        <charset val="134"/>
      </rPr>
      <t xml:space="preserve">
2.结合层：20厚1：2.5水泥砂浆
3.含基层清理、抹灰、铺设、磨边、嵌缝、材料运输等
4.其他：满足相关规范及图纸设计要求</t>
    </r>
  </si>
  <si>
    <r>
      <rPr>
        <sz val="9"/>
        <rFont val="宋体"/>
        <charset val="134"/>
        <scheme val="minor"/>
      </rPr>
      <t>1.材质：600*150*250烧面芝麻灰立道牙（弧形段</t>
    </r>
    <r>
      <rPr>
        <sz val="9"/>
        <color indexed="10"/>
        <rFont val="宋体"/>
        <charset val="134"/>
      </rPr>
      <t>道牙甲供</t>
    </r>
    <r>
      <rPr>
        <sz val="9"/>
        <rFont val="宋体"/>
        <charset val="134"/>
      </rPr>
      <t>）
2.结合层：20厚1：2.5水泥砂浆
3.含基层清理、抹灰、铺设、磨边、嵌缝、材料运输等
4.其他：满足相关规范及图纸设计要求</t>
    </r>
  </si>
  <si>
    <t>彩色冷喷漆划线</t>
  </si>
  <si>
    <t>1.150mm宽浅蓝色冷喷漆划线
2.含基层清理、放样、涂刷、养护、成品保护
3.其他：满足相关规范及图纸设计要求</t>
  </si>
  <si>
    <t>六</t>
  </si>
  <si>
    <t>儿童活动场地及舞台空间</t>
  </si>
  <si>
    <t>儿童活动场地</t>
  </si>
  <si>
    <t>夯实地基</t>
  </si>
  <si>
    <t>EPDM橡胶地垫（造坡）</t>
  </si>
  <si>
    <t>1.现浇13厚EPDM安全橡胶垫（米黄色）
2、20厚1:2.5水泥砂浆找平层
3、100厚C30砼，C8@200单层双向
4、100厚级配碎石垫层
5、含基层清理、抹找平层、面层铺设、嵌缝、材料运输等
6、其他：满足相关规范及图纸设计要求</t>
  </si>
  <si>
    <t>EPDM橡胶地垫</t>
  </si>
  <si>
    <t>1.现浇13厚EPDM安全橡胶垫（米黄色）
2、抗裂钢丝挂网，丝径6mm16目
3、50厚细石砼找平层
4、80厚C20垫层
5、100厚碎石垫层
6、50*5厚通长原色不锈钢收边304
7、含基层清理、抹找平层、面层铺设、嵌缝、材料运输等
8、其他：满足相关规范及图纸设计要求</t>
  </si>
  <si>
    <t>1.现浇13厚EPDM安全橡胶垫（浅橙色）
2、20厚1:2.5水泥砂浆找平层
3、100厚C30砼，C8@200单层双向
4、100厚级配碎石垫层
5、含基层清理、抹找平层、面层铺设、嵌缝、材料运输等
6、其他：满足相关规范及图纸设计要求</t>
  </si>
  <si>
    <t>1.现浇13厚EPDM安全橡胶垫（浅橙色）
2、抗裂钢丝挂网，丝径6mm16目
4、50厚细石砼找平层
5、80厚C20垫层
6、100厚碎石垫层
7、50*5厚通长原色不锈钢收边304
8、含基层清理、抹找平层、面层铺设、嵌缝、材料运输等
9、其他：满足相关规范及图纸设计要求</t>
  </si>
  <si>
    <t>1.现浇13厚EPDM安全橡胶垫（浅蓝色）
2、20厚1:2.5水泥砂浆找平层
3、100厚C30砼，C8@200单层双向
4、100厚级配碎石垫层
5、含基层清理、抹找平层、面层铺设、嵌缝、材料运输等
6、其他：满足相关规范及图纸设计要求</t>
  </si>
  <si>
    <t>条形石座凳</t>
  </si>
  <si>
    <t>1.30厚抛光面仿芝麻白水磨石饰面
2.C30钢筋混凝土，c8@150双层双向
3.100厚现浇C20混凝土
4.100厚级配碎石垫层
5.素土夯实,密实度大于95%
6.含基层清理、抹找平层、面层铺设、磨边、嵌缝、材料运输等
7.含混凝土运输、泵送、浇筑、养护。模板及支撑制作、安装、拆除等一切措施
8.其他：满足相关规范及图纸设计要求</t>
  </si>
  <si>
    <t>舞台空间</t>
  </si>
  <si>
    <t>1.现浇13厚EPDM安全橡胶垫（浅橙色）
2、抗裂钢丝挂网，丝径6mm16目
3、50厚细石砼找平层
4、80厚C20垫层
5、100厚碎石垫层
6、50*5厚通长原色不锈钢收边304
7、含基层清理、抹找平层、面层铺设、嵌缝、材料运输等
8、其他：满足相关规范及图纸设计要求</t>
  </si>
  <si>
    <t>1.现浇13厚EPDM安全橡胶垫（浅蓝色）
2、抗裂钢丝挂网，丝径6mm16目
3、50厚细石砼找平层
4、80厚C20垫层
5、100厚碎石垫层
6、50*5厚通长原色不锈钢收边304
7、含基层清理、抹找平层、面层铺设、嵌缝、材料运输等
8、其他：满足相关规范及图纸设计要求</t>
  </si>
  <si>
    <t>1.13厚浅橙色EPDM橡胶地垫（浅橙色拱形）
2.30厚1：2.5水泥砂浆找平层
3.100厚C30混凝土，φ8@150双层双向
4.100厚级配碎石垫层
5.素土夯实,密实度大于95%
6.含基层清理、抹找平层、面层铺设、磨边、嵌缝、材料运输等
7.含混凝土运输、泵送、浇筑、养护，模板及支撑制作、安装、拆除等一切措施</t>
  </si>
  <si>
    <t>十二</t>
  </si>
  <si>
    <t>外摆设施</t>
  </si>
  <si>
    <t>垃圾桶</t>
  </si>
  <si>
    <t>1.材质：黑钛金不锈钢+香槟金色不锈钢
2.规格：600*400*1000
3.含选样、采购、运输、装卸、安装等工作内容
4.其他：满足相关规范及图纸设计要求</t>
  </si>
  <si>
    <t>组合桌椅</t>
  </si>
  <si>
    <t>1.材质：热镀锌钢面喷深灰色氟碳漆
2.桌规格：φ550*600
3.椅规格：750*550*650
4.含选样、采购、运输、装卸、安装等工作内容
5.其他：满足相关规范及图纸设计要求</t>
  </si>
  <si>
    <t>套</t>
  </si>
  <si>
    <t>活动区箱子1</t>
  </si>
  <si>
    <t>1.材质：热镀锌钢箱+面喷红、蓝、黄色氟碳漆
2.规格：850*850*850*3
3.含选样、采购、运输、装卸、安装等工作内容
4.其他：满足相关规范及图纸设计要求</t>
  </si>
  <si>
    <t>活动区箱子2</t>
  </si>
  <si>
    <t>1.材质：热镀锌钢箱+面喷红、蓝、黄色氟碳漆
2.规格：720*720*720*3
3.含选样、采购、运输、装卸、安装等工作内容
4.其他：满足相关规范及图纸设计要求</t>
  </si>
  <si>
    <t>活动区箱子3</t>
  </si>
  <si>
    <t>1.材质：热镀锌钢箱+面喷红、蓝、黄色氟碳漆
2.规格：600*600*600*3
3.含选样、采购、运输、装卸、安装等工作内容
4.其他：满足相关规范及图纸设计要求</t>
  </si>
  <si>
    <t>儿童活动设施</t>
  </si>
  <si>
    <t>含滑梯、攀爬管、攀爬钉、攀爬网
1.材质：滑梯、攀爬管、攀爬钉为热镀锌钢+面喷灰色氟碳漆，攀爬网为黑钛金不锈钢+香槟金色不锈钢
2.规格：滑梯3000*800*300，攀爬管3000*60*300，攀爬钉φ90*45/φ220*110/φ450*220/φ550*220
3.含选样、采购、运输、装卸、安装等工作内容
4.其他：满足相关规范及图纸设计要求</t>
  </si>
  <si>
    <t>项</t>
  </si>
  <si>
    <t>停车场景观排水</t>
  </si>
  <si>
    <t>塑料管</t>
  </si>
  <si>
    <t>1.安装部位:室外
2.介质:排水
3.材质、规格:UPVC双壁波纹管 DN300
4.连接形式：承插口胶圈连接
6.管道检验及试验要求：含管道闭水试验
6.其他:满足相关规范及图纸设计要求</t>
  </si>
  <si>
    <t>1.安装部位:室外
2.介质:排水
3.材质、规格:UPVC排水管DN200
4.连接形式:粘接
5.含管道及管件安装,灌水试验.
6.其他:满足相关规范及图纸设计要求</t>
  </si>
  <si>
    <t>1.安装部位:室外
2.介质:排水
3.材质、规格:UPVC排水管DN100
4.连接形式:粘接
5.含管道及管件安装,灌水试验.
6.其他:满足相关规范及图纸设计要求</t>
  </si>
  <si>
    <t>雨水口</t>
  </si>
  <si>
    <t>1. 名称：雨水口
2..其他：满足相关规范及图纸设计要求</t>
  </si>
  <si>
    <t>挖沟槽土方</t>
  </si>
  <si>
    <t>1.土壤类别:一二类土
2.挖沟深度:1.0m 以内
3.其他:满足相关规范及图纸设计要求</t>
  </si>
  <si>
    <t>回填方</t>
  </si>
  <si>
    <t>1.密实度要求：夯填土
2.填方材料品种：原土回填
3.填方来源、运距：就进取土
4.含槽底夯实
5.其他:满足相关规范及图纸设计要求</t>
  </si>
  <si>
    <t>1.垫层材料种类、配合比、厚度:砂垫层
2.材料品种、规格:采用颗粒小于40mm砂砾、压实度大于等于90%
3.厚度:10mm
4.含材料拌合、运输、铺设、压实等
5.其他:满足相关规范及图纸设计要求</t>
  </si>
  <si>
    <t>做法改变，重新谈价</t>
  </si>
  <si>
    <t>外网停车场排水</t>
  </si>
  <si>
    <t>1.安装部位:室外
2.介质:雨水
3.材质、规格:HDPE波纹管 DN300
4.连接形式：承插口胶圈连接
5.管道检验及试验要求：含管道闭水试验
6.其他:满足相关规范及图纸设计要求</t>
  </si>
  <si>
    <t>塑料检查井</t>
  </si>
  <si>
    <t>1.名称：塑料检查井
2.详图集08SS523《建筑小区塑料排水检查井》
3.含土方开挖及回填、含井盖及防坠网
4.其他：满足相关规范及图纸设计要求</t>
  </si>
  <si>
    <t>1.土壤类别:一二类土
2.挖沟深度:2.0m 以内
3.其他:满足相关规范及图纸设计要求</t>
  </si>
  <si>
    <t>合计（元）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</si>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</sst>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1" borderId="4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10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/>
    <xf numFmtId="0" fontId="2" fillId="0" borderId="0" xfId="52" applyFont="1" applyFill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/>
    </xf>
    <xf numFmtId="43" fontId="11" fillId="0" borderId="1" xfId="52" applyNumberFormat="1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/>
    </xf>
    <xf numFmtId="43" fontId="12" fillId="0" borderId="1" xfId="40" applyNumberFormat="1" applyFont="1" applyFill="1" applyBorder="1" applyAlignment="1">
      <alignment horizontal="center" vertical="center" wrapText="1"/>
    </xf>
    <xf numFmtId="43" fontId="12" fillId="0" borderId="1" xfId="40" applyNumberFormat="1" applyFont="1" applyFill="1" applyBorder="1" applyAlignment="1">
      <alignment horizontal="center" vertical="center"/>
    </xf>
    <xf numFmtId="43" fontId="13" fillId="0" borderId="1" xfId="4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58" fontId="9" fillId="0" borderId="1" xfId="52" applyNumberFormat="1" applyFont="1" applyFill="1" applyBorder="1" applyAlignment="1">
      <alignment horizontal="center" vertical="center" wrapText="1"/>
    </xf>
    <xf numFmtId="43" fontId="9" fillId="0" borderId="1" xfId="40" applyNumberFormat="1" applyFont="1" applyFill="1" applyBorder="1" applyAlignment="1">
      <alignment horizontal="right" vertical="center"/>
    </xf>
    <xf numFmtId="10" fontId="14" fillId="0" borderId="1" xfId="40" applyNumberFormat="1" applyFont="1" applyFill="1" applyBorder="1" applyAlignment="1">
      <alignment horizontal="right" vertical="center"/>
    </xf>
    <xf numFmtId="0" fontId="15" fillId="0" borderId="1" xfId="52" applyFont="1" applyFill="1" applyBorder="1" applyAlignment="1">
      <alignment horizontal="center" vertical="center" wrapText="1"/>
    </xf>
    <xf numFmtId="43" fontId="15" fillId="0" borderId="1" xfId="52" applyNumberFormat="1" applyFont="1" applyFill="1" applyBorder="1" applyAlignment="1">
      <alignment vertical="center"/>
    </xf>
    <xf numFmtId="43" fontId="15" fillId="0" borderId="1" xfId="40" applyNumberFormat="1" applyFont="1" applyFill="1" applyBorder="1" applyAlignment="1">
      <alignment horizontal="right" vertical="center"/>
    </xf>
    <xf numFmtId="0" fontId="9" fillId="0" borderId="0" xfId="0" applyFont="1" applyAlignment="1"/>
    <xf numFmtId="0" fontId="0" fillId="0" borderId="0" xfId="0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千位分隔[0]_二号清单地库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10 6" xfId="51"/>
    <cellStyle name="常规 11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523875</xdr:colOff>
      <xdr:row>35</xdr:row>
      <xdr:rowOff>914400</xdr:rowOff>
    </xdr:from>
    <xdr:to>
      <xdr:col>15</xdr:col>
      <xdr:colOff>657225</xdr:colOff>
      <xdr:row>35</xdr:row>
      <xdr:rowOff>1257300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43620" y="24876760"/>
          <a:ext cx="3543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123825</xdr:colOff>
      <xdr:row>48</xdr:row>
      <xdr:rowOff>352425</xdr:rowOff>
    </xdr:from>
    <xdr:to>
      <xdr:col>15</xdr:col>
      <xdr:colOff>132715</xdr:colOff>
      <xdr:row>49</xdr:row>
      <xdr:rowOff>368935</xdr:rowOff>
    </xdr:to>
    <xdr:pic>
      <xdr:nvPicPr>
        <xdr:cNvPr id="3" name="图片 2" descr="活动区箱子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96170" y="40802560"/>
          <a:ext cx="1666240" cy="1016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19050</xdr:colOff>
      <xdr:row>51</xdr:row>
      <xdr:rowOff>1019175</xdr:rowOff>
    </xdr:from>
    <xdr:to>
      <xdr:col>12</xdr:col>
      <xdr:colOff>685800</xdr:colOff>
      <xdr:row>51</xdr:row>
      <xdr:rowOff>1019175</xdr:rowOff>
    </xdr:to>
    <xdr:pic>
      <xdr:nvPicPr>
        <xdr:cNvPr id="6" name="图片 5" descr="滑梯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38795" y="44469685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314325</xdr:colOff>
      <xdr:row>36</xdr:row>
      <xdr:rowOff>1543050</xdr:rowOff>
    </xdr:from>
    <xdr:to>
      <xdr:col>16</xdr:col>
      <xdr:colOff>66674</xdr:colOff>
      <xdr:row>37</xdr:row>
      <xdr:rowOff>514350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86670" y="26791285"/>
          <a:ext cx="209486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390525</xdr:colOff>
      <xdr:row>7</xdr:row>
      <xdr:rowOff>666750</xdr:rowOff>
    </xdr:from>
    <xdr:to>
      <xdr:col>19</xdr:col>
      <xdr:colOff>552450</xdr:colOff>
      <xdr:row>8</xdr:row>
      <xdr:rowOff>495300</xdr:rowOff>
    </xdr:to>
    <xdr:pic>
      <xdr:nvPicPr>
        <xdr:cNvPr id="9" name="图片 1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48670" y="3072765"/>
          <a:ext cx="4162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323850</xdr:colOff>
      <xdr:row>29</xdr:row>
      <xdr:rowOff>85725</xdr:rowOff>
    </xdr:from>
    <xdr:to>
      <xdr:col>15</xdr:col>
      <xdr:colOff>419099</xdr:colOff>
      <xdr:row>30</xdr:row>
      <xdr:rowOff>38100</xdr:rowOff>
    </xdr:to>
    <xdr:pic>
      <xdr:nvPicPr>
        <xdr:cNvPr id="10" name="图片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96195" y="19133185"/>
          <a:ext cx="175196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209550</xdr:colOff>
      <xdr:row>30</xdr:row>
      <xdr:rowOff>161925</xdr:rowOff>
    </xdr:from>
    <xdr:to>
      <xdr:col>19</xdr:col>
      <xdr:colOff>123826</xdr:colOff>
      <xdr:row>32</xdr:row>
      <xdr:rowOff>466725</xdr:rowOff>
    </xdr:to>
    <xdr:pic>
      <xdr:nvPicPr>
        <xdr:cNvPr id="11" name="图片 2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39245" y="19923760"/>
          <a:ext cx="2943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561975</xdr:colOff>
      <xdr:row>31</xdr:row>
      <xdr:rowOff>123825</xdr:rowOff>
    </xdr:from>
    <xdr:to>
      <xdr:col>24</xdr:col>
      <xdr:colOff>95249</xdr:colOff>
      <xdr:row>32</xdr:row>
      <xdr:rowOff>495300</xdr:rowOff>
    </xdr:to>
    <xdr:pic>
      <xdr:nvPicPr>
        <xdr:cNvPr id="12" name="图片 3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120620" y="20057110"/>
          <a:ext cx="296164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552450</xdr:colOff>
      <xdr:row>1</xdr:row>
      <xdr:rowOff>0</xdr:rowOff>
    </xdr:from>
    <xdr:to>
      <xdr:col>22</xdr:col>
      <xdr:colOff>161926</xdr:colOff>
      <xdr:row>6</xdr:row>
      <xdr:rowOff>88265</xdr:rowOff>
    </xdr:to>
    <xdr:pic>
      <xdr:nvPicPr>
        <xdr:cNvPr id="13" name="图片 4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25295" y="431165"/>
          <a:ext cx="2352675" cy="1205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638175</xdr:colOff>
      <xdr:row>23</xdr:row>
      <xdr:rowOff>238125</xdr:rowOff>
    </xdr:from>
    <xdr:to>
      <xdr:col>20</xdr:col>
      <xdr:colOff>647700</xdr:colOff>
      <xdr:row>23</xdr:row>
      <xdr:rowOff>581025</xdr:rowOff>
    </xdr:to>
    <xdr:pic>
      <xdr:nvPicPr>
        <xdr:cNvPr id="14" name="图片 5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67870" y="13141960"/>
          <a:ext cx="3724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466725</xdr:colOff>
      <xdr:row>23</xdr:row>
      <xdr:rowOff>171450</xdr:rowOff>
    </xdr:from>
    <xdr:to>
      <xdr:col>15</xdr:col>
      <xdr:colOff>590549</xdr:colOff>
      <xdr:row>23</xdr:row>
      <xdr:rowOff>1009650</xdr:rowOff>
    </xdr:to>
    <xdr:pic>
      <xdr:nvPicPr>
        <xdr:cNvPr id="15" name="图片 6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39070" y="13075285"/>
          <a:ext cx="178054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238125</xdr:colOff>
      <xdr:row>12</xdr:row>
      <xdr:rowOff>161925</xdr:rowOff>
    </xdr:from>
    <xdr:to>
      <xdr:col>14</xdr:col>
      <xdr:colOff>28575</xdr:colOff>
      <xdr:row>12</xdr:row>
      <xdr:rowOff>419100</xdr:rowOff>
    </xdr:to>
    <xdr:pic>
      <xdr:nvPicPr>
        <xdr:cNvPr id="16" name="图片 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10470" y="8140065"/>
          <a:ext cx="476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342900</xdr:colOff>
      <xdr:row>13</xdr:row>
      <xdr:rowOff>419100</xdr:rowOff>
    </xdr:from>
    <xdr:to>
      <xdr:col>15</xdr:col>
      <xdr:colOff>381000</xdr:colOff>
      <xdr:row>16</xdr:row>
      <xdr:rowOff>339725</xdr:rowOff>
    </xdr:to>
    <xdr:pic>
      <xdr:nvPicPr>
        <xdr:cNvPr id="17" name="图片 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15245" y="9111615"/>
          <a:ext cx="16954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400050</xdr:colOff>
      <xdr:row>37</xdr:row>
      <xdr:rowOff>704850</xdr:rowOff>
    </xdr:from>
    <xdr:to>
      <xdr:col>31</xdr:col>
      <xdr:colOff>676275</xdr:colOff>
      <xdr:row>38</xdr:row>
      <xdr:rowOff>19050</xdr:rowOff>
    </xdr:to>
    <xdr:pic>
      <xdr:nvPicPr>
        <xdr:cNvPr id="18" name="图片 1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15545" y="27667585"/>
          <a:ext cx="10848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447675</xdr:colOff>
      <xdr:row>46</xdr:row>
      <xdr:rowOff>800100</xdr:rowOff>
    </xdr:from>
    <xdr:to>
      <xdr:col>15</xdr:col>
      <xdr:colOff>421640</xdr:colOff>
      <xdr:row>47</xdr:row>
      <xdr:rowOff>898525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320020" y="39107110"/>
          <a:ext cx="1631315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771525</xdr:colOff>
      <xdr:row>44</xdr:row>
      <xdr:rowOff>1061085</xdr:rowOff>
    </xdr:from>
    <xdr:to>
      <xdr:col>16</xdr:col>
      <xdr:colOff>631190</xdr:colOff>
      <xdr:row>46</xdr:row>
      <xdr:rowOff>286385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329670" y="37482145"/>
          <a:ext cx="1517015" cy="111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742950</xdr:colOff>
      <xdr:row>48</xdr:row>
      <xdr:rowOff>561975</xdr:rowOff>
    </xdr:from>
    <xdr:to>
      <xdr:col>18</xdr:col>
      <xdr:colOff>473710</xdr:colOff>
      <xdr:row>51</xdr:row>
      <xdr:rowOff>2540</xdr:rowOff>
    </xdr:to>
    <xdr:pic>
      <xdr:nvPicPr>
        <xdr:cNvPr id="21" name="图片 20" descr="攀爬网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301095" y="41012110"/>
          <a:ext cx="3045460" cy="2440940"/>
        </a:xfrm>
        <a:prstGeom prst="rect">
          <a:avLst/>
        </a:prstGeom>
      </xdr:spPr>
    </xdr:pic>
    <xdr:clientData/>
  </xdr:twoCellAnchor>
  <xdr:twoCellAnchor editAs="oneCell">
    <xdr:from>
      <xdr:col>14</xdr:col>
      <xdr:colOff>695325</xdr:colOff>
      <xdr:row>50</xdr:row>
      <xdr:rowOff>142875</xdr:rowOff>
    </xdr:from>
    <xdr:to>
      <xdr:col>22</xdr:col>
      <xdr:colOff>276225</xdr:colOff>
      <xdr:row>51</xdr:row>
      <xdr:rowOff>1694180</xdr:rowOff>
    </xdr:to>
    <xdr:pic>
      <xdr:nvPicPr>
        <xdr:cNvPr id="22" name="图片 21" descr="滑梯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53470" y="42593260"/>
          <a:ext cx="5638800" cy="2551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F5" sqref="F5"/>
    </sheetView>
  </sheetViews>
  <sheetFormatPr defaultColWidth="8" defaultRowHeight="13.5"/>
  <cols>
    <col min="1" max="1" width="6.5" style="36" customWidth="1"/>
    <col min="2" max="2" width="30.5" style="36" customWidth="1"/>
    <col min="3" max="3" width="14.5" style="36" customWidth="1"/>
    <col min="4" max="4" width="8" style="36"/>
    <col min="5" max="5" width="13" style="36" customWidth="1"/>
    <col min="6" max="6" width="15.375" style="36" customWidth="1"/>
    <col min="7" max="7" width="12.25" style="36" customWidth="1"/>
    <col min="8" max="8" width="11.125" style="36" customWidth="1"/>
    <col min="9" max="11" width="8" style="36"/>
    <col min="12" max="12" width="8.375" style="36" customWidth="1"/>
    <col min="13" max="256" width="8" style="36"/>
    <col min="257" max="257" width="6.5" style="36" customWidth="1"/>
    <col min="258" max="258" width="30.5" style="36" customWidth="1"/>
    <col min="259" max="259" width="14.5" style="36" customWidth="1"/>
    <col min="260" max="260" width="8" style="36"/>
    <col min="261" max="261" width="13" style="36" customWidth="1"/>
    <col min="262" max="262" width="15.375" style="36" customWidth="1"/>
    <col min="263" max="263" width="12.25" style="36" customWidth="1"/>
    <col min="264" max="264" width="11.125" style="36" customWidth="1"/>
    <col min="265" max="267" width="8" style="36"/>
    <col min="268" max="268" width="8.375" style="36" customWidth="1"/>
    <col min="269" max="512" width="8" style="36"/>
    <col min="513" max="513" width="6.5" style="36" customWidth="1"/>
    <col min="514" max="514" width="30.5" style="36" customWidth="1"/>
    <col min="515" max="515" width="14.5" style="36" customWidth="1"/>
    <col min="516" max="516" width="8" style="36"/>
    <col min="517" max="517" width="13" style="36" customWidth="1"/>
    <col min="518" max="518" width="15.375" style="36" customWidth="1"/>
    <col min="519" max="519" width="12.25" style="36" customWidth="1"/>
    <col min="520" max="520" width="11.125" style="36" customWidth="1"/>
    <col min="521" max="523" width="8" style="36"/>
    <col min="524" max="524" width="8.375" style="36" customWidth="1"/>
    <col min="525" max="768" width="8" style="36"/>
    <col min="769" max="769" width="6.5" style="36" customWidth="1"/>
    <col min="770" max="770" width="30.5" style="36" customWidth="1"/>
    <col min="771" max="771" width="14.5" style="36" customWidth="1"/>
    <col min="772" max="772" width="8" style="36"/>
    <col min="773" max="773" width="13" style="36" customWidth="1"/>
    <col min="774" max="774" width="15.375" style="36" customWidth="1"/>
    <col min="775" max="775" width="12.25" style="36" customWidth="1"/>
    <col min="776" max="776" width="11.125" style="36" customWidth="1"/>
    <col min="777" max="779" width="8" style="36"/>
    <col min="780" max="780" width="8.375" style="36" customWidth="1"/>
    <col min="781" max="1024" width="8" style="36"/>
    <col min="1025" max="1025" width="6.5" style="36" customWidth="1"/>
    <col min="1026" max="1026" width="30.5" style="36" customWidth="1"/>
    <col min="1027" max="1027" width="14.5" style="36" customWidth="1"/>
    <col min="1028" max="1028" width="8" style="36"/>
    <col min="1029" max="1029" width="13" style="36" customWidth="1"/>
    <col min="1030" max="1030" width="15.375" style="36" customWidth="1"/>
    <col min="1031" max="1031" width="12.25" style="36" customWidth="1"/>
    <col min="1032" max="1032" width="11.125" style="36" customWidth="1"/>
    <col min="1033" max="1035" width="8" style="36"/>
    <col min="1036" max="1036" width="8.375" style="36" customWidth="1"/>
    <col min="1037" max="1280" width="8" style="36"/>
    <col min="1281" max="1281" width="6.5" style="36" customWidth="1"/>
    <col min="1282" max="1282" width="30.5" style="36" customWidth="1"/>
    <col min="1283" max="1283" width="14.5" style="36" customWidth="1"/>
    <col min="1284" max="1284" width="8" style="36"/>
    <col min="1285" max="1285" width="13" style="36" customWidth="1"/>
    <col min="1286" max="1286" width="15.375" style="36" customWidth="1"/>
    <col min="1287" max="1287" width="12.25" style="36" customWidth="1"/>
    <col min="1288" max="1288" width="11.125" style="36" customWidth="1"/>
    <col min="1289" max="1291" width="8" style="36"/>
    <col min="1292" max="1292" width="8.375" style="36" customWidth="1"/>
    <col min="1293" max="1536" width="8" style="36"/>
    <col min="1537" max="1537" width="6.5" style="36" customWidth="1"/>
    <col min="1538" max="1538" width="30.5" style="36" customWidth="1"/>
    <col min="1539" max="1539" width="14.5" style="36" customWidth="1"/>
    <col min="1540" max="1540" width="8" style="36"/>
    <col min="1541" max="1541" width="13" style="36" customWidth="1"/>
    <col min="1542" max="1542" width="15.375" style="36" customWidth="1"/>
    <col min="1543" max="1543" width="12.25" style="36" customWidth="1"/>
    <col min="1544" max="1544" width="11.125" style="36" customWidth="1"/>
    <col min="1545" max="1547" width="8" style="36"/>
    <col min="1548" max="1548" width="8.375" style="36" customWidth="1"/>
    <col min="1549" max="1792" width="8" style="36"/>
    <col min="1793" max="1793" width="6.5" style="36" customWidth="1"/>
    <col min="1794" max="1794" width="30.5" style="36" customWidth="1"/>
    <col min="1795" max="1795" width="14.5" style="36" customWidth="1"/>
    <col min="1796" max="1796" width="8" style="36"/>
    <col min="1797" max="1797" width="13" style="36" customWidth="1"/>
    <col min="1798" max="1798" width="15.375" style="36" customWidth="1"/>
    <col min="1799" max="1799" width="12.25" style="36" customWidth="1"/>
    <col min="1800" max="1800" width="11.125" style="36" customWidth="1"/>
    <col min="1801" max="1803" width="8" style="36"/>
    <col min="1804" max="1804" width="8.375" style="36" customWidth="1"/>
    <col min="1805" max="2048" width="8" style="36"/>
    <col min="2049" max="2049" width="6.5" style="36" customWidth="1"/>
    <col min="2050" max="2050" width="30.5" style="36" customWidth="1"/>
    <col min="2051" max="2051" width="14.5" style="36" customWidth="1"/>
    <col min="2052" max="2052" width="8" style="36"/>
    <col min="2053" max="2053" width="13" style="36" customWidth="1"/>
    <col min="2054" max="2054" width="15.375" style="36" customWidth="1"/>
    <col min="2055" max="2055" width="12.25" style="36" customWidth="1"/>
    <col min="2056" max="2056" width="11.125" style="36" customWidth="1"/>
    <col min="2057" max="2059" width="8" style="36"/>
    <col min="2060" max="2060" width="8.375" style="36" customWidth="1"/>
    <col min="2061" max="2304" width="8" style="36"/>
    <col min="2305" max="2305" width="6.5" style="36" customWidth="1"/>
    <col min="2306" max="2306" width="30.5" style="36" customWidth="1"/>
    <col min="2307" max="2307" width="14.5" style="36" customWidth="1"/>
    <col min="2308" max="2308" width="8" style="36"/>
    <col min="2309" max="2309" width="13" style="36" customWidth="1"/>
    <col min="2310" max="2310" width="15.375" style="36" customWidth="1"/>
    <col min="2311" max="2311" width="12.25" style="36" customWidth="1"/>
    <col min="2312" max="2312" width="11.125" style="36" customWidth="1"/>
    <col min="2313" max="2315" width="8" style="36"/>
    <col min="2316" max="2316" width="8.375" style="36" customWidth="1"/>
    <col min="2317" max="2560" width="8" style="36"/>
    <col min="2561" max="2561" width="6.5" style="36" customWidth="1"/>
    <col min="2562" max="2562" width="30.5" style="36" customWidth="1"/>
    <col min="2563" max="2563" width="14.5" style="36" customWidth="1"/>
    <col min="2564" max="2564" width="8" style="36"/>
    <col min="2565" max="2565" width="13" style="36" customWidth="1"/>
    <col min="2566" max="2566" width="15.375" style="36" customWidth="1"/>
    <col min="2567" max="2567" width="12.25" style="36" customWidth="1"/>
    <col min="2568" max="2568" width="11.125" style="36" customWidth="1"/>
    <col min="2569" max="2571" width="8" style="36"/>
    <col min="2572" max="2572" width="8.375" style="36" customWidth="1"/>
    <col min="2573" max="2816" width="8" style="36"/>
    <col min="2817" max="2817" width="6.5" style="36" customWidth="1"/>
    <col min="2818" max="2818" width="30.5" style="36" customWidth="1"/>
    <col min="2819" max="2819" width="14.5" style="36" customWidth="1"/>
    <col min="2820" max="2820" width="8" style="36"/>
    <col min="2821" max="2821" width="13" style="36" customWidth="1"/>
    <col min="2822" max="2822" width="15.375" style="36" customWidth="1"/>
    <col min="2823" max="2823" width="12.25" style="36" customWidth="1"/>
    <col min="2824" max="2824" width="11.125" style="36" customWidth="1"/>
    <col min="2825" max="2827" width="8" style="36"/>
    <col min="2828" max="2828" width="8.375" style="36" customWidth="1"/>
    <col min="2829" max="3072" width="8" style="36"/>
    <col min="3073" max="3073" width="6.5" style="36" customWidth="1"/>
    <col min="3074" max="3074" width="30.5" style="36" customWidth="1"/>
    <col min="3075" max="3075" width="14.5" style="36" customWidth="1"/>
    <col min="3076" max="3076" width="8" style="36"/>
    <col min="3077" max="3077" width="13" style="36" customWidth="1"/>
    <col min="3078" max="3078" width="15.375" style="36" customWidth="1"/>
    <col min="3079" max="3079" width="12.25" style="36" customWidth="1"/>
    <col min="3080" max="3080" width="11.125" style="36" customWidth="1"/>
    <col min="3081" max="3083" width="8" style="36"/>
    <col min="3084" max="3084" width="8.375" style="36" customWidth="1"/>
    <col min="3085" max="3328" width="8" style="36"/>
    <col min="3329" max="3329" width="6.5" style="36" customWidth="1"/>
    <col min="3330" max="3330" width="30.5" style="36" customWidth="1"/>
    <col min="3331" max="3331" width="14.5" style="36" customWidth="1"/>
    <col min="3332" max="3332" width="8" style="36"/>
    <col min="3333" max="3333" width="13" style="36" customWidth="1"/>
    <col min="3334" max="3334" width="15.375" style="36" customWidth="1"/>
    <col min="3335" max="3335" width="12.25" style="36" customWidth="1"/>
    <col min="3336" max="3336" width="11.125" style="36" customWidth="1"/>
    <col min="3337" max="3339" width="8" style="36"/>
    <col min="3340" max="3340" width="8.375" style="36" customWidth="1"/>
    <col min="3341" max="3584" width="8" style="36"/>
    <col min="3585" max="3585" width="6.5" style="36" customWidth="1"/>
    <col min="3586" max="3586" width="30.5" style="36" customWidth="1"/>
    <col min="3587" max="3587" width="14.5" style="36" customWidth="1"/>
    <col min="3588" max="3588" width="8" style="36"/>
    <col min="3589" max="3589" width="13" style="36" customWidth="1"/>
    <col min="3590" max="3590" width="15.375" style="36" customWidth="1"/>
    <col min="3591" max="3591" width="12.25" style="36" customWidth="1"/>
    <col min="3592" max="3592" width="11.125" style="36" customWidth="1"/>
    <col min="3593" max="3595" width="8" style="36"/>
    <col min="3596" max="3596" width="8.375" style="36" customWidth="1"/>
    <col min="3597" max="3840" width="8" style="36"/>
    <col min="3841" max="3841" width="6.5" style="36" customWidth="1"/>
    <col min="3842" max="3842" width="30.5" style="36" customWidth="1"/>
    <col min="3843" max="3843" width="14.5" style="36" customWidth="1"/>
    <col min="3844" max="3844" width="8" style="36"/>
    <col min="3845" max="3845" width="13" style="36" customWidth="1"/>
    <col min="3846" max="3846" width="15.375" style="36" customWidth="1"/>
    <col min="3847" max="3847" width="12.25" style="36" customWidth="1"/>
    <col min="3848" max="3848" width="11.125" style="36" customWidth="1"/>
    <col min="3849" max="3851" width="8" style="36"/>
    <col min="3852" max="3852" width="8.375" style="36" customWidth="1"/>
    <col min="3853" max="4096" width="8" style="36"/>
    <col min="4097" max="4097" width="6.5" style="36" customWidth="1"/>
    <col min="4098" max="4098" width="30.5" style="36" customWidth="1"/>
    <col min="4099" max="4099" width="14.5" style="36" customWidth="1"/>
    <col min="4100" max="4100" width="8" style="36"/>
    <col min="4101" max="4101" width="13" style="36" customWidth="1"/>
    <col min="4102" max="4102" width="15.375" style="36" customWidth="1"/>
    <col min="4103" max="4103" width="12.25" style="36" customWidth="1"/>
    <col min="4104" max="4104" width="11.125" style="36" customWidth="1"/>
    <col min="4105" max="4107" width="8" style="36"/>
    <col min="4108" max="4108" width="8.375" style="36" customWidth="1"/>
    <col min="4109" max="4352" width="8" style="36"/>
    <col min="4353" max="4353" width="6.5" style="36" customWidth="1"/>
    <col min="4354" max="4354" width="30.5" style="36" customWidth="1"/>
    <col min="4355" max="4355" width="14.5" style="36" customWidth="1"/>
    <col min="4356" max="4356" width="8" style="36"/>
    <col min="4357" max="4357" width="13" style="36" customWidth="1"/>
    <col min="4358" max="4358" width="15.375" style="36" customWidth="1"/>
    <col min="4359" max="4359" width="12.25" style="36" customWidth="1"/>
    <col min="4360" max="4360" width="11.125" style="36" customWidth="1"/>
    <col min="4361" max="4363" width="8" style="36"/>
    <col min="4364" max="4364" width="8.375" style="36" customWidth="1"/>
    <col min="4365" max="4608" width="8" style="36"/>
    <col min="4609" max="4609" width="6.5" style="36" customWidth="1"/>
    <col min="4610" max="4610" width="30.5" style="36" customWidth="1"/>
    <col min="4611" max="4611" width="14.5" style="36" customWidth="1"/>
    <col min="4612" max="4612" width="8" style="36"/>
    <col min="4613" max="4613" width="13" style="36" customWidth="1"/>
    <col min="4614" max="4614" width="15.375" style="36" customWidth="1"/>
    <col min="4615" max="4615" width="12.25" style="36" customWidth="1"/>
    <col min="4616" max="4616" width="11.125" style="36" customWidth="1"/>
    <col min="4617" max="4619" width="8" style="36"/>
    <col min="4620" max="4620" width="8.375" style="36" customWidth="1"/>
    <col min="4621" max="4864" width="8" style="36"/>
    <col min="4865" max="4865" width="6.5" style="36" customWidth="1"/>
    <col min="4866" max="4866" width="30.5" style="36" customWidth="1"/>
    <col min="4867" max="4867" width="14.5" style="36" customWidth="1"/>
    <col min="4868" max="4868" width="8" style="36"/>
    <col min="4869" max="4869" width="13" style="36" customWidth="1"/>
    <col min="4870" max="4870" width="15.375" style="36" customWidth="1"/>
    <col min="4871" max="4871" width="12.25" style="36" customWidth="1"/>
    <col min="4872" max="4872" width="11.125" style="36" customWidth="1"/>
    <col min="4873" max="4875" width="8" style="36"/>
    <col min="4876" max="4876" width="8.375" style="36" customWidth="1"/>
    <col min="4877" max="5120" width="8" style="36"/>
    <col min="5121" max="5121" width="6.5" style="36" customWidth="1"/>
    <col min="5122" max="5122" width="30.5" style="36" customWidth="1"/>
    <col min="5123" max="5123" width="14.5" style="36" customWidth="1"/>
    <col min="5124" max="5124" width="8" style="36"/>
    <col min="5125" max="5125" width="13" style="36" customWidth="1"/>
    <col min="5126" max="5126" width="15.375" style="36" customWidth="1"/>
    <col min="5127" max="5127" width="12.25" style="36" customWidth="1"/>
    <col min="5128" max="5128" width="11.125" style="36" customWidth="1"/>
    <col min="5129" max="5131" width="8" style="36"/>
    <col min="5132" max="5132" width="8.375" style="36" customWidth="1"/>
    <col min="5133" max="5376" width="8" style="36"/>
    <col min="5377" max="5377" width="6.5" style="36" customWidth="1"/>
    <col min="5378" max="5378" width="30.5" style="36" customWidth="1"/>
    <col min="5379" max="5379" width="14.5" style="36" customWidth="1"/>
    <col min="5380" max="5380" width="8" style="36"/>
    <col min="5381" max="5381" width="13" style="36" customWidth="1"/>
    <col min="5382" max="5382" width="15.375" style="36" customWidth="1"/>
    <col min="5383" max="5383" width="12.25" style="36" customWidth="1"/>
    <col min="5384" max="5384" width="11.125" style="36" customWidth="1"/>
    <col min="5385" max="5387" width="8" style="36"/>
    <col min="5388" max="5388" width="8.375" style="36" customWidth="1"/>
    <col min="5389" max="5632" width="8" style="36"/>
    <col min="5633" max="5633" width="6.5" style="36" customWidth="1"/>
    <col min="5634" max="5634" width="30.5" style="36" customWidth="1"/>
    <col min="5635" max="5635" width="14.5" style="36" customWidth="1"/>
    <col min="5636" max="5636" width="8" style="36"/>
    <col min="5637" max="5637" width="13" style="36" customWidth="1"/>
    <col min="5638" max="5638" width="15.375" style="36" customWidth="1"/>
    <col min="5639" max="5639" width="12.25" style="36" customWidth="1"/>
    <col min="5640" max="5640" width="11.125" style="36" customWidth="1"/>
    <col min="5641" max="5643" width="8" style="36"/>
    <col min="5644" max="5644" width="8.375" style="36" customWidth="1"/>
    <col min="5645" max="5888" width="8" style="36"/>
    <col min="5889" max="5889" width="6.5" style="36" customWidth="1"/>
    <col min="5890" max="5890" width="30.5" style="36" customWidth="1"/>
    <col min="5891" max="5891" width="14.5" style="36" customWidth="1"/>
    <col min="5892" max="5892" width="8" style="36"/>
    <col min="5893" max="5893" width="13" style="36" customWidth="1"/>
    <col min="5894" max="5894" width="15.375" style="36" customWidth="1"/>
    <col min="5895" max="5895" width="12.25" style="36" customWidth="1"/>
    <col min="5896" max="5896" width="11.125" style="36" customWidth="1"/>
    <col min="5897" max="5899" width="8" style="36"/>
    <col min="5900" max="5900" width="8.375" style="36" customWidth="1"/>
    <col min="5901" max="6144" width="8" style="36"/>
    <col min="6145" max="6145" width="6.5" style="36" customWidth="1"/>
    <col min="6146" max="6146" width="30.5" style="36" customWidth="1"/>
    <col min="6147" max="6147" width="14.5" style="36" customWidth="1"/>
    <col min="6148" max="6148" width="8" style="36"/>
    <col min="6149" max="6149" width="13" style="36" customWidth="1"/>
    <col min="6150" max="6150" width="15.375" style="36" customWidth="1"/>
    <col min="6151" max="6151" width="12.25" style="36" customWidth="1"/>
    <col min="6152" max="6152" width="11.125" style="36" customWidth="1"/>
    <col min="6153" max="6155" width="8" style="36"/>
    <col min="6156" max="6156" width="8.375" style="36" customWidth="1"/>
    <col min="6157" max="6400" width="8" style="36"/>
    <col min="6401" max="6401" width="6.5" style="36" customWidth="1"/>
    <col min="6402" max="6402" width="30.5" style="36" customWidth="1"/>
    <col min="6403" max="6403" width="14.5" style="36" customWidth="1"/>
    <col min="6404" max="6404" width="8" style="36"/>
    <col min="6405" max="6405" width="13" style="36" customWidth="1"/>
    <col min="6406" max="6406" width="15.375" style="36" customWidth="1"/>
    <col min="6407" max="6407" width="12.25" style="36" customWidth="1"/>
    <col min="6408" max="6408" width="11.125" style="36" customWidth="1"/>
    <col min="6409" max="6411" width="8" style="36"/>
    <col min="6412" max="6412" width="8.375" style="36" customWidth="1"/>
    <col min="6413" max="6656" width="8" style="36"/>
    <col min="6657" max="6657" width="6.5" style="36" customWidth="1"/>
    <col min="6658" max="6658" width="30.5" style="36" customWidth="1"/>
    <col min="6659" max="6659" width="14.5" style="36" customWidth="1"/>
    <col min="6660" max="6660" width="8" style="36"/>
    <col min="6661" max="6661" width="13" style="36" customWidth="1"/>
    <col min="6662" max="6662" width="15.375" style="36" customWidth="1"/>
    <col min="6663" max="6663" width="12.25" style="36" customWidth="1"/>
    <col min="6664" max="6664" width="11.125" style="36" customWidth="1"/>
    <col min="6665" max="6667" width="8" style="36"/>
    <col min="6668" max="6668" width="8.375" style="36" customWidth="1"/>
    <col min="6669" max="6912" width="8" style="36"/>
    <col min="6913" max="6913" width="6.5" style="36" customWidth="1"/>
    <col min="6914" max="6914" width="30.5" style="36" customWidth="1"/>
    <col min="6915" max="6915" width="14.5" style="36" customWidth="1"/>
    <col min="6916" max="6916" width="8" style="36"/>
    <col min="6917" max="6917" width="13" style="36" customWidth="1"/>
    <col min="6918" max="6918" width="15.375" style="36" customWidth="1"/>
    <col min="6919" max="6919" width="12.25" style="36" customWidth="1"/>
    <col min="6920" max="6920" width="11.125" style="36" customWidth="1"/>
    <col min="6921" max="6923" width="8" style="36"/>
    <col min="6924" max="6924" width="8.375" style="36" customWidth="1"/>
    <col min="6925" max="7168" width="8" style="36"/>
    <col min="7169" max="7169" width="6.5" style="36" customWidth="1"/>
    <col min="7170" max="7170" width="30.5" style="36" customWidth="1"/>
    <col min="7171" max="7171" width="14.5" style="36" customWidth="1"/>
    <col min="7172" max="7172" width="8" style="36"/>
    <col min="7173" max="7173" width="13" style="36" customWidth="1"/>
    <col min="7174" max="7174" width="15.375" style="36" customWidth="1"/>
    <col min="7175" max="7175" width="12.25" style="36" customWidth="1"/>
    <col min="7176" max="7176" width="11.125" style="36" customWidth="1"/>
    <col min="7177" max="7179" width="8" style="36"/>
    <col min="7180" max="7180" width="8.375" style="36" customWidth="1"/>
    <col min="7181" max="7424" width="8" style="36"/>
    <col min="7425" max="7425" width="6.5" style="36" customWidth="1"/>
    <col min="7426" max="7426" width="30.5" style="36" customWidth="1"/>
    <col min="7427" max="7427" width="14.5" style="36" customWidth="1"/>
    <col min="7428" max="7428" width="8" style="36"/>
    <col min="7429" max="7429" width="13" style="36" customWidth="1"/>
    <col min="7430" max="7430" width="15.375" style="36" customWidth="1"/>
    <col min="7431" max="7431" width="12.25" style="36" customWidth="1"/>
    <col min="7432" max="7432" width="11.125" style="36" customWidth="1"/>
    <col min="7433" max="7435" width="8" style="36"/>
    <col min="7436" max="7436" width="8.375" style="36" customWidth="1"/>
    <col min="7437" max="7680" width="8" style="36"/>
    <col min="7681" max="7681" width="6.5" style="36" customWidth="1"/>
    <col min="7682" max="7682" width="30.5" style="36" customWidth="1"/>
    <col min="7683" max="7683" width="14.5" style="36" customWidth="1"/>
    <col min="7684" max="7684" width="8" style="36"/>
    <col min="7685" max="7685" width="13" style="36" customWidth="1"/>
    <col min="7686" max="7686" width="15.375" style="36" customWidth="1"/>
    <col min="7687" max="7687" width="12.25" style="36" customWidth="1"/>
    <col min="7688" max="7688" width="11.125" style="36" customWidth="1"/>
    <col min="7689" max="7691" width="8" style="36"/>
    <col min="7692" max="7692" width="8.375" style="36" customWidth="1"/>
    <col min="7693" max="7936" width="8" style="36"/>
    <col min="7937" max="7937" width="6.5" style="36" customWidth="1"/>
    <col min="7938" max="7938" width="30.5" style="36" customWidth="1"/>
    <col min="7939" max="7939" width="14.5" style="36" customWidth="1"/>
    <col min="7940" max="7940" width="8" style="36"/>
    <col min="7941" max="7941" width="13" style="36" customWidth="1"/>
    <col min="7942" max="7942" width="15.375" style="36" customWidth="1"/>
    <col min="7943" max="7943" width="12.25" style="36" customWidth="1"/>
    <col min="7944" max="7944" width="11.125" style="36" customWidth="1"/>
    <col min="7945" max="7947" width="8" style="36"/>
    <col min="7948" max="7948" width="8.375" style="36" customWidth="1"/>
    <col min="7949" max="8192" width="8" style="36"/>
    <col min="8193" max="8193" width="6.5" style="36" customWidth="1"/>
    <col min="8194" max="8194" width="30.5" style="36" customWidth="1"/>
    <col min="8195" max="8195" width="14.5" style="36" customWidth="1"/>
    <col min="8196" max="8196" width="8" style="36"/>
    <col min="8197" max="8197" width="13" style="36" customWidth="1"/>
    <col min="8198" max="8198" width="15.375" style="36" customWidth="1"/>
    <col min="8199" max="8199" width="12.25" style="36" customWidth="1"/>
    <col min="8200" max="8200" width="11.125" style="36" customWidth="1"/>
    <col min="8201" max="8203" width="8" style="36"/>
    <col min="8204" max="8204" width="8.375" style="36" customWidth="1"/>
    <col min="8205" max="8448" width="8" style="36"/>
    <col min="8449" max="8449" width="6.5" style="36" customWidth="1"/>
    <col min="8450" max="8450" width="30.5" style="36" customWidth="1"/>
    <col min="8451" max="8451" width="14.5" style="36" customWidth="1"/>
    <col min="8452" max="8452" width="8" style="36"/>
    <col min="8453" max="8453" width="13" style="36" customWidth="1"/>
    <col min="8454" max="8454" width="15.375" style="36" customWidth="1"/>
    <col min="8455" max="8455" width="12.25" style="36" customWidth="1"/>
    <col min="8456" max="8456" width="11.125" style="36" customWidth="1"/>
    <col min="8457" max="8459" width="8" style="36"/>
    <col min="8460" max="8460" width="8.375" style="36" customWidth="1"/>
    <col min="8461" max="8704" width="8" style="36"/>
    <col min="8705" max="8705" width="6.5" style="36" customWidth="1"/>
    <col min="8706" max="8706" width="30.5" style="36" customWidth="1"/>
    <col min="8707" max="8707" width="14.5" style="36" customWidth="1"/>
    <col min="8708" max="8708" width="8" style="36"/>
    <col min="8709" max="8709" width="13" style="36" customWidth="1"/>
    <col min="8710" max="8710" width="15.375" style="36" customWidth="1"/>
    <col min="8711" max="8711" width="12.25" style="36" customWidth="1"/>
    <col min="8712" max="8712" width="11.125" style="36" customWidth="1"/>
    <col min="8713" max="8715" width="8" style="36"/>
    <col min="8716" max="8716" width="8.375" style="36" customWidth="1"/>
    <col min="8717" max="8960" width="8" style="36"/>
    <col min="8961" max="8961" width="6.5" style="36" customWidth="1"/>
    <col min="8962" max="8962" width="30.5" style="36" customWidth="1"/>
    <col min="8963" max="8963" width="14.5" style="36" customWidth="1"/>
    <col min="8964" max="8964" width="8" style="36"/>
    <col min="8965" max="8965" width="13" style="36" customWidth="1"/>
    <col min="8966" max="8966" width="15.375" style="36" customWidth="1"/>
    <col min="8967" max="8967" width="12.25" style="36" customWidth="1"/>
    <col min="8968" max="8968" width="11.125" style="36" customWidth="1"/>
    <col min="8969" max="8971" width="8" style="36"/>
    <col min="8972" max="8972" width="8.375" style="36" customWidth="1"/>
    <col min="8973" max="9216" width="8" style="36"/>
    <col min="9217" max="9217" width="6.5" style="36" customWidth="1"/>
    <col min="9218" max="9218" width="30.5" style="36" customWidth="1"/>
    <col min="9219" max="9219" width="14.5" style="36" customWidth="1"/>
    <col min="9220" max="9220" width="8" style="36"/>
    <col min="9221" max="9221" width="13" style="36" customWidth="1"/>
    <col min="9222" max="9222" width="15.375" style="36" customWidth="1"/>
    <col min="9223" max="9223" width="12.25" style="36" customWidth="1"/>
    <col min="9224" max="9224" width="11.125" style="36" customWidth="1"/>
    <col min="9225" max="9227" width="8" style="36"/>
    <col min="9228" max="9228" width="8.375" style="36" customWidth="1"/>
    <col min="9229" max="9472" width="8" style="36"/>
    <col min="9473" max="9473" width="6.5" style="36" customWidth="1"/>
    <col min="9474" max="9474" width="30.5" style="36" customWidth="1"/>
    <col min="9475" max="9475" width="14.5" style="36" customWidth="1"/>
    <col min="9476" max="9476" width="8" style="36"/>
    <col min="9477" max="9477" width="13" style="36" customWidth="1"/>
    <col min="9478" max="9478" width="15.375" style="36" customWidth="1"/>
    <col min="9479" max="9479" width="12.25" style="36" customWidth="1"/>
    <col min="9480" max="9480" width="11.125" style="36" customWidth="1"/>
    <col min="9481" max="9483" width="8" style="36"/>
    <col min="9484" max="9484" width="8.375" style="36" customWidth="1"/>
    <col min="9485" max="9728" width="8" style="36"/>
    <col min="9729" max="9729" width="6.5" style="36" customWidth="1"/>
    <col min="9730" max="9730" width="30.5" style="36" customWidth="1"/>
    <col min="9731" max="9731" width="14.5" style="36" customWidth="1"/>
    <col min="9732" max="9732" width="8" style="36"/>
    <col min="9733" max="9733" width="13" style="36" customWidth="1"/>
    <col min="9734" max="9734" width="15.375" style="36" customWidth="1"/>
    <col min="9735" max="9735" width="12.25" style="36" customWidth="1"/>
    <col min="9736" max="9736" width="11.125" style="36" customWidth="1"/>
    <col min="9737" max="9739" width="8" style="36"/>
    <col min="9740" max="9740" width="8.375" style="36" customWidth="1"/>
    <col min="9741" max="9984" width="8" style="36"/>
    <col min="9985" max="9985" width="6.5" style="36" customWidth="1"/>
    <col min="9986" max="9986" width="30.5" style="36" customWidth="1"/>
    <col min="9987" max="9987" width="14.5" style="36" customWidth="1"/>
    <col min="9988" max="9988" width="8" style="36"/>
    <col min="9989" max="9989" width="13" style="36" customWidth="1"/>
    <col min="9990" max="9990" width="15.375" style="36" customWidth="1"/>
    <col min="9991" max="9991" width="12.25" style="36" customWidth="1"/>
    <col min="9992" max="9992" width="11.125" style="36" customWidth="1"/>
    <col min="9993" max="9995" width="8" style="36"/>
    <col min="9996" max="9996" width="8.375" style="36" customWidth="1"/>
    <col min="9997" max="10240" width="8" style="36"/>
    <col min="10241" max="10241" width="6.5" style="36" customWidth="1"/>
    <col min="10242" max="10242" width="30.5" style="36" customWidth="1"/>
    <col min="10243" max="10243" width="14.5" style="36" customWidth="1"/>
    <col min="10244" max="10244" width="8" style="36"/>
    <col min="10245" max="10245" width="13" style="36" customWidth="1"/>
    <col min="10246" max="10246" width="15.375" style="36" customWidth="1"/>
    <col min="10247" max="10247" width="12.25" style="36" customWidth="1"/>
    <col min="10248" max="10248" width="11.125" style="36" customWidth="1"/>
    <col min="10249" max="10251" width="8" style="36"/>
    <col min="10252" max="10252" width="8.375" style="36" customWidth="1"/>
    <col min="10253" max="10496" width="8" style="36"/>
    <col min="10497" max="10497" width="6.5" style="36" customWidth="1"/>
    <col min="10498" max="10498" width="30.5" style="36" customWidth="1"/>
    <col min="10499" max="10499" width="14.5" style="36" customWidth="1"/>
    <col min="10500" max="10500" width="8" style="36"/>
    <col min="10501" max="10501" width="13" style="36" customWidth="1"/>
    <col min="10502" max="10502" width="15.375" style="36" customWidth="1"/>
    <col min="10503" max="10503" width="12.25" style="36" customWidth="1"/>
    <col min="10504" max="10504" width="11.125" style="36" customWidth="1"/>
    <col min="10505" max="10507" width="8" style="36"/>
    <col min="10508" max="10508" width="8.375" style="36" customWidth="1"/>
    <col min="10509" max="10752" width="8" style="36"/>
    <col min="10753" max="10753" width="6.5" style="36" customWidth="1"/>
    <col min="10754" max="10754" width="30.5" style="36" customWidth="1"/>
    <col min="10755" max="10755" width="14.5" style="36" customWidth="1"/>
    <col min="10756" max="10756" width="8" style="36"/>
    <col min="10757" max="10757" width="13" style="36" customWidth="1"/>
    <col min="10758" max="10758" width="15.375" style="36" customWidth="1"/>
    <col min="10759" max="10759" width="12.25" style="36" customWidth="1"/>
    <col min="10760" max="10760" width="11.125" style="36" customWidth="1"/>
    <col min="10761" max="10763" width="8" style="36"/>
    <col min="10764" max="10764" width="8.375" style="36" customWidth="1"/>
    <col min="10765" max="11008" width="8" style="36"/>
    <col min="11009" max="11009" width="6.5" style="36" customWidth="1"/>
    <col min="11010" max="11010" width="30.5" style="36" customWidth="1"/>
    <col min="11011" max="11011" width="14.5" style="36" customWidth="1"/>
    <col min="11012" max="11012" width="8" style="36"/>
    <col min="11013" max="11013" width="13" style="36" customWidth="1"/>
    <col min="11014" max="11014" width="15.375" style="36" customWidth="1"/>
    <col min="11015" max="11015" width="12.25" style="36" customWidth="1"/>
    <col min="11016" max="11016" width="11.125" style="36" customWidth="1"/>
    <col min="11017" max="11019" width="8" style="36"/>
    <col min="11020" max="11020" width="8.375" style="36" customWidth="1"/>
    <col min="11021" max="11264" width="8" style="36"/>
    <col min="11265" max="11265" width="6.5" style="36" customWidth="1"/>
    <col min="11266" max="11266" width="30.5" style="36" customWidth="1"/>
    <col min="11267" max="11267" width="14.5" style="36" customWidth="1"/>
    <col min="11268" max="11268" width="8" style="36"/>
    <col min="11269" max="11269" width="13" style="36" customWidth="1"/>
    <col min="11270" max="11270" width="15.375" style="36" customWidth="1"/>
    <col min="11271" max="11271" width="12.25" style="36" customWidth="1"/>
    <col min="11272" max="11272" width="11.125" style="36" customWidth="1"/>
    <col min="11273" max="11275" width="8" style="36"/>
    <col min="11276" max="11276" width="8.375" style="36" customWidth="1"/>
    <col min="11277" max="11520" width="8" style="36"/>
    <col min="11521" max="11521" width="6.5" style="36" customWidth="1"/>
    <col min="11522" max="11522" width="30.5" style="36" customWidth="1"/>
    <col min="11523" max="11523" width="14.5" style="36" customWidth="1"/>
    <col min="11524" max="11524" width="8" style="36"/>
    <col min="11525" max="11525" width="13" style="36" customWidth="1"/>
    <col min="11526" max="11526" width="15.375" style="36" customWidth="1"/>
    <col min="11527" max="11527" width="12.25" style="36" customWidth="1"/>
    <col min="11528" max="11528" width="11.125" style="36" customWidth="1"/>
    <col min="11529" max="11531" width="8" style="36"/>
    <col min="11532" max="11532" width="8.375" style="36" customWidth="1"/>
    <col min="11533" max="11776" width="8" style="36"/>
    <col min="11777" max="11777" width="6.5" style="36" customWidth="1"/>
    <col min="11778" max="11778" width="30.5" style="36" customWidth="1"/>
    <col min="11779" max="11779" width="14.5" style="36" customWidth="1"/>
    <col min="11780" max="11780" width="8" style="36"/>
    <col min="11781" max="11781" width="13" style="36" customWidth="1"/>
    <col min="11782" max="11782" width="15.375" style="36" customWidth="1"/>
    <col min="11783" max="11783" width="12.25" style="36" customWidth="1"/>
    <col min="11784" max="11784" width="11.125" style="36" customWidth="1"/>
    <col min="11785" max="11787" width="8" style="36"/>
    <col min="11788" max="11788" width="8.375" style="36" customWidth="1"/>
    <col min="11789" max="12032" width="8" style="36"/>
    <col min="12033" max="12033" width="6.5" style="36" customWidth="1"/>
    <col min="12034" max="12034" width="30.5" style="36" customWidth="1"/>
    <col min="12035" max="12035" width="14.5" style="36" customWidth="1"/>
    <col min="12036" max="12036" width="8" style="36"/>
    <col min="12037" max="12037" width="13" style="36" customWidth="1"/>
    <col min="12038" max="12038" width="15.375" style="36" customWidth="1"/>
    <col min="12039" max="12039" width="12.25" style="36" customWidth="1"/>
    <col min="12040" max="12040" width="11.125" style="36" customWidth="1"/>
    <col min="12041" max="12043" width="8" style="36"/>
    <col min="12044" max="12044" width="8.375" style="36" customWidth="1"/>
    <col min="12045" max="12288" width="8" style="36"/>
    <col min="12289" max="12289" width="6.5" style="36" customWidth="1"/>
    <col min="12290" max="12290" width="30.5" style="36" customWidth="1"/>
    <col min="12291" max="12291" width="14.5" style="36" customWidth="1"/>
    <col min="12292" max="12292" width="8" style="36"/>
    <col min="12293" max="12293" width="13" style="36" customWidth="1"/>
    <col min="12294" max="12294" width="15.375" style="36" customWidth="1"/>
    <col min="12295" max="12295" width="12.25" style="36" customWidth="1"/>
    <col min="12296" max="12296" width="11.125" style="36" customWidth="1"/>
    <col min="12297" max="12299" width="8" style="36"/>
    <col min="12300" max="12300" width="8.375" style="36" customWidth="1"/>
    <col min="12301" max="12544" width="8" style="36"/>
    <col min="12545" max="12545" width="6.5" style="36" customWidth="1"/>
    <col min="12546" max="12546" width="30.5" style="36" customWidth="1"/>
    <col min="12547" max="12547" width="14.5" style="36" customWidth="1"/>
    <col min="12548" max="12548" width="8" style="36"/>
    <col min="12549" max="12549" width="13" style="36" customWidth="1"/>
    <col min="12550" max="12550" width="15.375" style="36" customWidth="1"/>
    <col min="12551" max="12551" width="12.25" style="36" customWidth="1"/>
    <col min="12552" max="12552" width="11.125" style="36" customWidth="1"/>
    <col min="12553" max="12555" width="8" style="36"/>
    <col min="12556" max="12556" width="8.375" style="36" customWidth="1"/>
    <col min="12557" max="12800" width="8" style="36"/>
    <col min="12801" max="12801" width="6.5" style="36" customWidth="1"/>
    <col min="12802" max="12802" width="30.5" style="36" customWidth="1"/>
    <col min="12803" max="12803" width="14.5" style="36" customWidth="1"/>
    <col min="12804" max="12804" width="8" style="36"/>
    <col min="12805" max="12805" width="13" style="36" customWidth="1"/>
    <col min="12806" max="12806" width="15.375" style="36" customWidth="1"/>
    <col min="12807" max="12807" width="12.25" style="36" customWidth="1"/>
    <col min="12808" max="12808" width="11.125" style="36" customWidth="1"/>
    <col min="12809" max="12811" width="8" style="36"/>
    <col min="12812" max="12812" width="8.375" style="36" customWidth="1"/>
    <col min="12813" max="13056" width="8" style="36"/>
    <col min="13057" max="13057" width="6.5" style="36" customWidth="1"/>
    <col min="13058" max="13058" width="30.5" style="36" customWidth="1"/>
    <col min="13059" max="13059" width="14.5" style="36" customWidth="1"/>
    <col min="13060" max="13060" width="8" style="36"/>
    <col min="13061" max="13061" width="13" style="36" customWidth="1"/>
    <col min="13062" max="13062" width="15.375" style="36" customWidth="1"/>
    <col min="13063" max="13063" width="12.25" style="36" customWidth="1"/>
    <col min="13064" max="13064" width="11.125" style="36" customWidth="1"/>
    <col min="13065" max="13067" width="8" style="36"/>
    <col min="13068" max="13068" width="8.375" style="36" customWidth="1"/>
    <col min="13069" max="13312" width="8" style="36"/>
    <col min="13313" max="13313" width="6.5" style="36" customWidth="1"/>
    <col min="13314" max="13314" width="30.5" style="36" customWidth="1"/>
    <col min="13315" max="13315" width="14.5" style="36" customWidth="1"/>
    <col min="13316" max="13316" width="8" style="36"/>
    <col min="13317" max="13317" width="13" style="36" customWidth="1"/>
    <col min="13318" max="13318" width="15.375" style="36" customWidth="1"/>
    <col min="13319" max="13319" width="12.25" style="36" customWidth="1"/>
    <col min="13320" max="13320" width="11.125" style="36" customWidth="1"/>
    <col min="13321" max="13323" width="8" style="36"/>
    <col min="13324" max="13324" width="8.375" style="36" customWidth="1"/>
    <col min="13325" max="13568" width="8" style="36"/>
    <col min="13569" max="13569" width="6.5" style="36" customWidth="1"/>
    <col min="13570" max="13570" width="30.5" style="36" customWidth="1"/>
    <col min="13571" max="13571" width="14.5" style="36" customWidth="1"/>
    <col min="13572" max="13572" width="8" style="36"/>
    <col min="13573" max="13573" width="13" style="36" customWidth="1"/>
    <col min="13574" max="13574" width="15.375" style="36" customWidth="1"/>
    <col min="13575" max="13575" width="12.25" style="36" customWidth="1"/>
    <col min="13576" max="13576" width="11.125" style="36" customWidth="1"/>
    <col min="13577" max="13579" width="8" style="36"/>
    <col min="13580" max="13580" width="8.375" style="36" customWidth="1"/>
    <col min="13581" max="13824" width="8" style="36"/>
    <col min="13825" max="13825" width="6.5" style="36" customWidth="1"/>
    <col min="13826" max="13826" width="30.5" style="36" customWidth="1"/>
    <col min="13827" max="13827" width="14.5" style="36" customWidth="1"/>
    <col min="13828" max="13828" width="8" style="36"/>
    <col min="13829" max="13829" width="13" style="36" customWidth="1"/>
    <col min="13830" max="13830" width="15.375" style="36" customWidth="1"/>
    <col min="13831" max="13831" width="12.25" style="36" customWidth="1"/>
    <col min="13832" max="13832" width="11.125" style="36" customWidth="1"/>
    <col min="13833" max="13835" width="8" style="36"/>
    <col min="13836" max="13836" width="8.375" style="36" customWidth="1"/>
    <col min="13837" max="14080" width="8" style="36"/>
    <col min="14081" max="14081" width="6.5" style="36" customWidth="1"/>
    <col min="14082" max="14082" width="30.5" style="36" customWidth="1"/>
    <col min="14083" max="14083" width="14.5" style="36" customWidth="1"/>
    <col min="14084" max="14084" width="8" style="36"/>
    <col min="14085" max="14085" width="13" style="36" customWidth="1"/>
    <col min="14086" max="14086" width="15.375" style="36" customWidth="1"/>
    <col min="14087" max="14087" width="12.25" style="36" customWidth="1"/>
    <col min="14088" max="14088" width="11.125" style="36" customWidth="1"/>
    <col min="14089" max="14091" width="8" style="36"/>
    <col min="14092" max="14092" width="8.375" style="36" customWidth="1"/>
    <col min="14093" max="14336" width="8" style="36"/>
    <col min="14337" max="14337" width="6.5" style="36" customWidth="1"/>
    <col min="14338" max="14338" width="30.5" style="36" customWidth="1"/>
    <col min="14339" max="14339" width="14.5" style="36" customWidth="1"/>
    <col min="14340" max="14340" width="8" style="36"/>
    <col min="14341" max="14341" width="13" style="36" customWidth="1"/>
    <col min="14342" max="14342" width="15.375" style="36" customWidth="1"/>
    <col min="14343" max="14343" width="12.25" style="36" customWidth="1"/>
    <col min="14344" max="14344" width="11.125" style="36" customWidth="1"/>
    <col min="14345" max="14347" width="8" style="36"/>
    <col min="14348" max="14348" width="8.375" style="36" customWidth="1"/>
    <col min="14349" max="14592" width="8" style="36"/>
    <col min="14593" max="14593" width="6.5" style="36" customWidth="1"/>
    <col min="14594" max="14594" width="30.5" style="36" customWidth="1"/>
    <col min="14595" max="14595" width="14.5" style="36" customWidth="1"/>
    <col min="14596" max="14596" width="8" style="36"/>
    <col min="14597" max="14597" width="13" style="36" customWidth="1"/>
    <col min="14598" max="14598" width="15.375" style="36" customWidth="1"/>
    <col min="14599" max="14599" width="12.25" style="36" customWidth="1"/>
    <col min="14600" max="14600" width="11.125" style="36" customWidth="1"/>
    <col min="14601" max="14603" width="8" style="36"/>
    <col min="14604" max="14604" width="8.375" style="36" customWidth="1"/>
    <col min="14605" max="14848" width="8" style="36"/>
    <col min="14849" max="14849" width="6.5" style="36" customWidth="1"/>
    <col min="14850" max="14850" width="30.5" style="36" customWidth="1"/>
    <col min="14851" max="14851" width="14.5" style="36" customWidth="1"/>
    <col min="14852" max="14852" width="8" style="36"/>
    <col min="14853" max="14853" width="13" style="36" customWidth="1"/>
    <col min="14854" max="14854" width="15.375" style="36" customWidth="1"/>
    <col min="14855" max="14855" width="12.25" style="36" customWidth="1"/>
    <col min="14856" max="14856" width="11.125" style="36" customWidth="1"/>
    <col min="14857" max="14859" width="8" style="36"/>
    <col min="14860" max="14860" width="8.375" style="36" customWidth="1"/>
    <col min="14861" max="15104" width="8" style="36"/>
    <col min="15105" max="15105" width="6.5" style="36" customWidth="1"/>
    <col min="15106" max="15106" width="30.5" style="36" customWidth="1"/>
    <col min="15107" max="15107" width="14.5" style="36" customWidth="1"/>
    <col min="15108" max="15108" width="8" style="36"/>
    <col min="15109" max="15109" width="13" style="36" customWidth="1"/>
    <col min="15110" max="15110" width="15.375" style="36" customWidth="1"/>
    <col min="15111" max="15111" width="12.25" style="36" customWidth="1"/>
    <col min="15112" max="15112" width="11.125" style="36" customWidth="1"/>
    <col min="15113" max="15115" width="8" style="36"/>
    <col min="15116" max="15116" width="8.375" style="36" customWidth="1"/>
    <col min="15117" max="15360" width="8" style="36"/>
    <col min="15361" max="15361" width="6.5" style="36" customWidth="1"/>
    <col min="15362" max="15362" width="30.5" style="36" customWidth="1"/>
    <col min="15363" max="15363" width="14.5" style="36" customWidth="1"/>
    <col min="15364" max="15364" width="8" style="36"/>
    <col min="15365" max="15365" width="13" style="36" customWidth="1"/>
    <col min="15366" max="15366" width="15.375" style="36" customWidth="1"/>
    <col min="15367" max="15367" width="12.25" style="36" customWidth="1"/>
    <col min="15368" max="15368" width="11.125" style="36" customWidth="1"/>
    <col min="15369" max="15371" width="8" style="36"/>
    <col min="15372" max="15372" width="8.375" style="36" customWidth="1"/>
    <col min="15373" max="15616" width="8" style="36"/>
    <col min="15617" max="15617" width="6.5" style="36" customWidth="1"/>
    <col min="15618" max="15618" width="30.5" style="36" customWidth="1"/>
    <col min="15619" max="15619" width="14.5" style="36" customWidth="1"/>
    <col min="15620" max="15620" width="8" style="36"/>
    <col min="15621" max="15621" width="13" style="36" customWidth="1"/>
    <col min="15622" max="15622" width="15.375" style="36" customWidth="1"/>
    <col min="15623" max="15623" width="12.25" style="36" customWidth="1"/>
    <col min="15624" max="15624" width="11.125" style="36" customWidth="1"/>
    <col min="15625" max="15627" width="8" style="36"/>
    <col min="15628" max="15628" width="8.375" style="36" customWidth="1"/>
    <col min="15629" max="15872" width="8" style="36"/>
    <col min="15873" max="15873" width="6.5" style="36" customWidth="1"/>
    <col min="15874" max="15874" width="30.5" style="36" customWidth="1"/>
    <col min="15875" max="15875" width="14.5" style="36" customWidth="1"/>
    <col min="15876" max="15876" width="8" style="36"/>
    <col min="15877" max="15877" width="13" style="36" customWidth="1"/>
    <col min="15878" max="15878" width="15.375" style="36" customWidth="1"/>
    <col min="15879" max="15879" width="12.25" style="36" customWidth="1"/>
    <col min="15880" max="15880" width="11.125" style="36" customWidth="1"/>
    <col min="15881" max="15883" width="8" style="36"/>
    <col min="15884" max="15884" width="8.375" style="36" customWidth="1"/>
    <col min="15885" max="16128" width="8" style="36"/>
    <col min="16129" max="16129" width="6.5" style="36" customWidth="1"/>
    <col min="16130" max="16130" width="30.5" style="36" customWidth="1"/>
    <col min="16131" max="16131" width="14.5" style="36" customWidth="1"/>
    <col min="16132" max="16132" width="8" style="36"/>
    <col min="16133" max="16133" width="13" style="36" customWidth="1"/>
    <col min="16134" max="16134" width="15.375" style="36" customWidth="1"/>
    <col min="16135" max="16135" width="12.25" style="36" customWidth="1"/>
    <col min="16136" max="16136" width="11.125" style="36" customWidth="1"/>
    <col min="16137" max="16139" width="8" style="36"/>
    <col min="16140" max="16140" width="8.375" style="36" customWidth="1"/>
    <col min="16141" max="16384" width="8" style="36"/>
  </cols>
  <sheetData>
    <row r="1" ht="20.25" spans="1:8">
      <c r="A1" s="37" t="s">
        <v>0</v>
      </c>
      <c r="B1" s="37"/>
      <c r="C1" s="37"/>
      <c r="D1" s="37"/>
      <c r="E1" s="37"/>
      <c r="F1" s="37"/>
      <c r="G1" s="37"/>
      <c r="H1" s="37"/>
    </row>
    <row r="2" spans="1:8">
      <c r="A2" s="38" t="s">
        <v>1</v>
      </c>
      <c r="B2" s="39" t="s">
        <v>2</v>
      </c>
      <c r="C2" s="40" t="s">
        <v>3</v>
      </c>
      <c r="D2" s="40"/>
      <c r="E2" s="40"/>
      <c r="F2" s="40"/>
      <c r="G2" s="40" t="s">
        <v>4</v>
      </c>
      <c r="H2" s="40"/>
    </row>
    <row r="3" ht="24" spans="1:8">
      <c r="A3" s="41"/>
      <c r="B3" s="42"/>
      <c r="C3" s="43" t="s">
        <v>5</v>
      </c>
      <c r="D3" s="44" t="s">
        <v>6</v>
      </c>
      <c r="E3" s="44" t="s">
        <v>7</v>
      </c>
      <c r="F3" s="44" t="s">
        <v>8</v>
      </c>
      <c r="G3" s="45" t="s">
        <v>9</v>
      </c>
      <c r="H3" s="45" t="s">
        <v>10</v>
      </c>
    </row>
    <row r="4" spans="1:10">
      <c r="A4" s="46">
        <v>2</v>
      </c>
      <c r="B4" s="47" t="s">
        <v>11</v>
      </c>
      <c r="C4" s="48">
        <f>F4/1.09</f>
        <v>870875.057940737</v>
      </c>
      <c r="D4" s="49">
        <v>0.09</v>
      </c>
      <c r="E4" s="48">
        <f>C4*D4</f>
        <v>78378.7552146663</v>
      </c>
      <c r="F4" s="48">
        <f>'园建工程+安装'!L67</f>
        <v>949253.813155403</v>
      </c>
      <c r="G4" s="48">
        <v>3153.24</v>
      </c>
      <c r="H4" s="48">
        <f>F4/G4</f>
        <v>301.040774934798</v>
      </c>
      <c r="J4" s="54"/>
    </row>
    <row r="5" spans="1:8">
      <c r="A5" s="50"/>
      <c r="B5" s="50" t="s">
        <v>12</v>
      </c>
      <c r="C5" s="51">
        <f>C4</f>
        <v>870875.057940737</v>
      </c>
      <c r="D5" s="49">
        <v>0.09</v>
      </c>
      <c r="E5" s="51">
        <f>C5*D5</f>
        <v>78378.7552146663</v>
      </c>
      <c r="F5" s="51">
        <f>F4</f>
        <v>949253.813155403</v>
      </c>
      <c r="G5" s="48">
        <v>3153.24</v>
      </c>
      <c r="H5" s="52">
        <f>F5/G5</f>
        <v>301.040774934798</v>
      </c>
    </row>
    <row r="19" spans="5:5">
      <c r="E19" s="53"/>
    </row>
  </sheetData>
  <mergeCells count="5">
    <mergeCell ref="A1:H1"/>
    <mergeCell ref="C2:F2"/>
    <mergeCell ref="G2:H2"/>
    <mergeCell ref="A2:A3"/>
    <mergeCell ref="B2:B3"/>
  </mergeCells>
  <dataValidations count="1">
    <dataValidation type="list" allowBlank="1" showInputMessage="1" showErrorMessage="1" sqref="D4:D5 D65538:D65541 D131074:D131077 D196610:D196613 D262146:D262149 D327682:D327685 D393218:D393221 D458754:D458757 D524290:D524293 D589826:D589829 D655362:D655365 D720898:D720901 D786434:D786437 D851970:D851973 D917506:D917509 D983042:D983045 IZ4:IZ5 IZ65538:IZ65541 IZ131074:IZ131077 IZ196610:IZ196613 IZ262146:IZ262149 IZ327682:IZ327685 IZ393218:IZ393221 IZ458754:IZ458757 IZ524290:IZ524293 IZ589826:IZ589829 IZ655362:IZ655365 IZ720898:IZ720901 IZ786434:IZ786437 IZ851970:IZ851973 IZ917506:IZ917509 IZ983042:IZ983045 SV4:SV5 SV65538:SV65541 SV131074:SV131077 SV196610:SV196613 SV262146:SV262149 SV327682:SV327685 SV393218:SV393221 SV458754:SV458757 SV524290:SV524293 SV589826:SV589829 SV655362:SV655365 SV720898:SV720901 SV786434:SV786437 SV851970:SV851973 SV917506:SV917509 SV983042:SV983045 ACR4:ACR5 ACR65538:ACR65541 ACR131074:ACR131077 ACR196610:ACR196613 ACR262146:ACR262149 ACR327682:ACR327685 ACR393218:ACR393221 ACR458754:ACR458757 ACR524290:ACR524293 ACR589826:ACR589829 ACR655362:ACR655365 ACR720898:ACR720901 ACR786434:ACR786437 ACR851970:ACR851973 ACR917506:ACR917509 ACR983042:ACR983045 AMN4:AMN5 AMN65538:AMN65541 AMN131074:AMN131077 AMN196610:AMN196613 AMN262146:AMN262149 AMN327682:AMN327685 AMN393218:AMN393221 AMN458754:AMN458757 AMN524290:AMN524293 AMN589826:AMN589829 AMN655362:AMN655365 AMN720898:AMN720901 AMN786434:AMN786437 AMN851970:AMN851973 AMN917506:AMN917509 AMN983042:AMN983045 AWJ4:AWJ5 AWJ65538:AWJ65541 AWJ131074:AWJ131077 AWJ196610:AWJ196613 AWJ262146:AWJ262149 AWJ327682:AWJ327685 AWJ393218:AWJ393221 AWJ458754:AWJ458757 AWJ524290:AWJ524293 AWJ589826:AWJ589829 AWJ655362:AWJ655365 AWJ720898:AWJ720901 AWJ786434:AWJ786437 AWJ851970:AWJ851973 AWJ917506:AWJ917509 AWJ983042:AWJ983045 BGF4:BGF5 BGF65538:BGF65541 BGF131074:BGF131077 BGF196610:BGF196613 BGF262146:BGF262149 BGF327682:BGF327685 BGF393218:BGF393221 BGF458754:BGF458757 BGF524290:BGF524293 BGF589826:BGF589829 BGF655362:BGF655365 BGF720898:BGF720901 BGF786434:BGF786437 BGF851970:BGF851973 BGF917506:BGF917509 BGF983042:BGF983045 BQB4:BQB5 BQB65538:BQB65541 BQB131074:BQB131077 BQB196610:BQB196613 BQB262146:BQB262149 BQB327682:BQB327685 BQB393218:BQB393221 BQB458754:BQB458757 BQB524290:BQB524293 BQB589826:BQB589829 BQB655362:BQB655365 BQB720898:BQB720901 BQB786434:BQB786437 BQB851970:BQB851973 BQB917506:BQB917509 BQB983042:BQB983045 BZX4:BZX5 BZX65538:BZX65541 BZX131074:BZX131077 BZX196610:BZX196613 BZX262146:BZX262149 BZX327682:BZX327685 BZX393218:BZX393221 BZX458754:BZX458757 BZX524290:BZX524293 BZX589826:BZX589829 BZX655362:BZX655365 BZX720898:BZX720901 BZX786434:BZX786437 BZX851970:BZX851973 BZX917506:BZX917509 BZX983042:BZX983045 CJT4:CJT5 CJT65538:CJT65541 CJT131074:CJT131077 CJT196610:CJT196613 CJT262146:CJT262149 CJT327682:CJT327685 CJT393218:CJT393221 CJT458754:CJT458757 CJT524290:CJT524293 CJT589826:CJT589829 CJT655362:CJT655365 CJT720898:CJT720901 CJT786434:CJT786437 CJT851970:CJT851973 CJT917506:CJT917509 CJT983042:CJT983045 CTP4:CTP5 CTP65538:CTP65541 CTP131074:CTP131077 CTP196610:CTP196613 CTP262146:CTP262149 CTP327682:CTP327685 CTP393218:CTP393221 CTP458754:CTP458757 CTP524290:CTP524293 CTP589826:CTP589829 CTP655362:CTP655365 CTP720898:CTP720901 CTP786434:CTP786437 CTP851970:CTP851973 CTP917506:CTP917509 CTP983042:CTP983045 DDL4:DDL5 DDL65538:DDL65541 DDL131074:DDL131077 DDL196610:DDL196613 DDL262146:DDL262149 DDL327682:DDL327685 DDL393218:DDL393221 DDL458754:DDL458757 DDL524290:DDL524293 DDL589826:DDL589829 DDL655362:DDL655365 DDL720898:DDL720901 DDL786434:DDL786437 DDL851970:DDL851973 DDL917506:DDL917509 DDL983042:DDL983045 DNH4:DNH5 DNH65538:DNH65541 DNH131074:DNH131077 DNH196610:DNH196613 DNH262146:DNH262149 DNH327682:DNH327685 DNH393218:DNH393221 DNH458754:DNH458757 DNH524290:DNH524293 DNH589826:DNH589829 DNH655362:DNH655365 DNH720898:DNH720901 DNH786434:DNH786437 DNH851970:DNH851973 DNH917506:DNH917509 DNH983042:DNH983045 DXD4:DXD5 DXD65538:DXD65541 DXD131074:DXD131077 DXD196610:DXD196613 DXD262146:DXD262149 DXD327682:DXD327685 DXD393218:DXD393221 DXD458754:DXD458757 DXD524290:DXD524293 DXD589826:DXD589829 DXD655362:DXD655365 DXD720898:DXD720901 DXD786434:DXD786437 DXD851970:DXD851973 DXD917506:DXD917509 DXD983042:DXD983045 EGZ4:EGZ5 EGZ65538:EGZ65541 EGZ131074:EGZ131077 EGZ196610:EGZ196613 EGZ262146:EGZ262149 EGZ327682:EGZ327685 EGZ393218:EGZ393221 EGZ458754:EGZ458757 EGZ524290:EGZ524293 EGZ589826:EGZ589829 EGZ655362:EGZ655365 EGZ720898:EGZ720901 EGZ786434:EGZ786437 EGZ851970:EGZ851973 EGZ917506:EGZ917509 EGZ983042:EGZ983045 EQV4:EQV5 EQV65538:EQV65541 EQV131074:EQV131077 EQV196610:EQV196613 EQV262146:EQV262149 EQV327682:EQV327685 EQV393218:EQV393221 EQV458754:EQV458757 EQV524290:EQV524293 EQV589826:EQV589829 EQV655362:EQV655365 EQV720898:EQV720901 EQV786434:EQV786437 EQV851970:EQV851973 EQV917506:EQV917509 EQV983042:EQV983045 FAR4:FAR5 FAR65538:FAR65541 FAR131074:FAR131077 FAR196610:FAR196613 FAR262146:FAR262149 FAR327682:FAR327685 FAR393218:FAR393221 FAR458754:FAR458757 FAR524290:FAR524293 FAR589826:FAR589829 FAR655362:FAR655365 FAR720898:FAR720901 FAR786434:FAR786437 FAR851970:FAR851973 FAR917506:FAR917509 FAR983042:FAR983045 FKN4:FKN5 FKN65538:FKN65541 FKN131074:FKN131077 FKN196610:FKN196613 FKN262146:FKN262149 FKN327682:FKN327685 FKN393218:FKN393221 FKN458754:FKN458757 FKN524290:FKN524293 FKN589826:FKN589829 FKN655362:FKN655365 FKN720898:FKN720901 FKN786434:FKN786437 FKN851970:FKN851973 FKN917506:FKN917509 FKN983042:FKN983045 FUJ4:FUJ5 FUJ65538:FUJ65541 FUJ131074:FUJ131077 FUJ196610:FUJ196613 FUJ262146:FUJ262149 FUJ327682:FUJ327685 FUJ393218:FUJ393221 FUJ458754:FUJ458757 FUJ524290:FUJ524293 FUJ589826:FUJ589829 FUJ655362:FUJ655365 FUJ720898:FUJ720901 FUJ786434:FUJ786437 FUJ851970:FUJ851973 FUJ917506:FUJ917509 FUJ983042:FUJ983045 GEF4:GEF5 GEF65538:GEF65541 GEF131074:GEF131077 GEF196610:GEF196613 GEF262146:GEF262149 GEF327682:GEF327685 GEF393218:GEF393221 GEF458754:GEF458757 GEF524290:GEF524293 GEF589826:GEF589829 GEF655362:GEF655365 GEF720898:GEF720901 GEF786434:GEF786437 GEF851970:GEF851973 GEF917506:GEF917509 GEF983042:GEF983045 GOB4:GOB5 GOB65538:GOB65541 GOB131074:GOB131077 GOB196610:GOB196613 GOB262146:GOB262149 GOB327682:GOB327685 GOB393218:GOB393221 GOB458754:GOB458757 GOB524290:GOB524293 GOB589826:GOB589829 GOB655362:GOB655365 GOB720898:GOB720901 GOB786434:GOB786437 GOB851970:GOB851973 GOB917506:GOB917509 GOB983042:GOB983045 GXX4:GXX5 GXX65538:GXX65541 GXX131074:GXX131077 GXX196610:GXX196613 GXX262146:GXX262149 GXX327682:GXX327685 GXX393218:GXX393221 GXX458754:GXX458757 GXX524290:GXX524293 GXX589826:GXX589829 GXX655362:GXX655365 GXX720898:GXX720901 GXX786434:GXX786437 GXX851970:GXX851973 GXX917506:GXX917509 GXX983042:GXX983045 HHT4:HHT5 HHT65538:HHT65541 HHT131074:HHT131077 HHT196610:HHT196613 HHT262146:HHT262149 HHT327682:HHT327685 HHT393218:HHT393221 HHT458754:HHT458757 HHT524290:HHT524293 HHT589826:HHT589829 HHT655362:HHT655365 HHT720898:HHT720901 HHT786434:HHT786437 HHT851970:HHT851973 HHT917506:HHT917509 HHT983042:HHT983045 HRP4:HRP5 HRP65538:HRP65541 HRP131074:HRP131077 HRP196610:HRP196613 HRP262146:HRP262149 HRP327682:HRP327685 HRP393218:HRP393221 HRP458754:HRP458757 HRP524290:HRP524293 HRP589826:HRP589829 HRP655362:HRP655365 HRP720898:HRP720901 HRP786434:HRP786437 HRP851970:HRP851973 HRP917506:HRP917509 HRP983042:HRP983045 IBL4:IBL5 IBL65538:IBL65541 IBL131074:IBL131077 IBL196610:IBL196613 IBL262146:IBL262149 IBL327682:IBL327685 IBL393218:IBL393221 IBL458754:IBL458757 IBL524290:IBL524293 IBL589826:IBL589829 IBL655362:IBL655365 IBL720898:IBL720901 IBL786434:IBL786437 IBL851970:IBL851973 IBL917506:IBL917509 IBL983042:IBL983045 ILH4:ILH5 ILH65538:ILH65541 ILH131074:ILH131077 ILH196610:ILH196613 ILH262146:ILH262149 ILH327682:ILH327685 ILH393218:ILH393221 ILH458754:ILH458757 ILH524290:ILH524293 ILH589826:ILH589829 ILH655362:ILH655365 ILH720898:ILH720901 ILH786434:ILH786437 ILH851970:ILH851973 ILH917506:ILH917509 ILH983042:ILH983045 IVD4:IVD5 IVD65538:IVD65541 IVD131074:IVD131077 IVD196610:IVD196613 IVD262146:IVD262149 IVD327682:IVD327685 IVD393218:IVD393221 IVD458754:IVD458757 IVD524290:IVD524293 IVD589826:IVD589829 IVD655362:IVD655365 IVD720898:IVD720901 IVD786434:IVD786437 IVD851970:IVD851973 IVD917506:IVD917509 IVD983042:IVD983045 JEZ4:JEZ5 JEZ65538:JEZ65541 JEZ131074:JEZ131077 JEZ196610:JEZ196613 JEZ262146:JEZ262149 JEZ327682:JEZ327685 JEZ393218:JEZ393221 JEZ458754:JEZ458757 JEZ524290:JEZ524293 JEZ589826:JEZ589829 JEZ655362:JEZ655365 JEZ720898:JEZ720901 JEZ786434:JEZ786437 JEZ851970:JEZ851973 JEZ917506:JEZ917509 JEZ983042:JEZ983045 JOV4:JOV5 JOV65538:JOV65541 JOV131074:JOV131077 JOV196610:JOV196613 JOV262146:JOV262149 JOV327682:JOV327685 JOV393218:JOV393221 JOV458754:JOV458757 JOV524290:JOV524293 JOV589826:JOV589829 JOV655362:JOV655365 JOV720898:JOV720901 JOV786434:JOV786437 JOV851970:JOV851973 JOV917506:JOV917509 JOV983042:JOV983045 JYR4:JYR5 JYR65538:JYR65541 JYR131074:JYR131077 JYR196610:JYR196613 JYR262146:JYR262149 JYR327682:JYR327685 JYR393218:JYR393221 JYR458754:JYR458757 JYR524290:JYR524293 JYR589826:JYR589829 JYR655362:JYR655365 JYR720898:JYR720901 JYR786434:JYR786437 JYR851970:JYR851973 JYR917506:JYR917509 JYR983042:JYR983045 KIN4:KIN5 KIN65538:KIN65541 KIN131074:KIN131077 KIN196610:KIN196613 KIN262146:KIN262149 KIN327682:KIN327685 KIN393218:KIN393221 KIN458754:KIN458757 KIN524290:KIN524293 KIN589826:KIN589829 KIN655362:KIN655365 KIN720898:KIN720901 KIN786434:KIN786437 KIN851970:KIN851973 KIN917506:KIN917509 KIN983042:KIN983045 KSJ4:KSJ5 KSJ65538:KSJ65541 KSJ131074:KSJ131077 KSJ196610:KSJ196613 KSJ262146:KSJ262149 KSJ327682:KSJ327685 KSJ393218:KSJ393221 KSJ458754:KSJ458757 KSJ524290:KSJ524293 KSJ589826:KSJ589829 KSJ655362:KSJ655365 KSJ720898:KSJ720901 KSJ786434:KSJ786437 KSJ851970:KSJ851973 KSJ917506:KSJ917509 KSJ983042:KSJ983045 LCF4:LCF5 LCF65538:LCF65541 LCF131074:LCF131077 LCF196610:LCF196613 LCF262146:LCF262149 LCF327682:LCF327685 LCF393218:LCF393221 LCF458754:LCF458757 LCF524290:LCF524293 LCF589826:LCF589829 LCF655362:LCF655365 LCF720898:LCF720901 LCF786434:LCF786437 LCF851970:LCF851973 LCF917506:LCF917509 LCF983042:LCF983045 LMB4:LMB5 LMB65538:LMB65541 LMB131074:LMB131077 LMB196610:LMB196613 LMB262146:LMB262149 LMB327682:LMB327685 LMB393218:LMB393221 LMB458754:LMB458757 LMB524290:LMB524293 LMB589826:LMB589829 LMB655362:LMB655365 LMB720898:LMB720901 LMB786434:LMB786437 LMB851970:LMB851973 LMB917506:LMB917509 LMB983042:LMB983045 LVX4:LVX5 LVX65538:LVX65541 LVX131074:LVX131077 LVX196610:LVX196613 LVX262146:LVX262149 LVX327682:LVX327685 LVX393218:LVX393221 LVX458754:LVX458757 LVX524290:LVX524293 LVX589826:LVX589829 LVX655362:LVX655365 LVX720898:LVX720901 LVX786434:LVX786437 LVX851970:LVX851973 LVX917506:LVX917509 LVX983042:LVX983045 MFT4:MFT5 MFT65538:MFT65541 MFT131074:MFT131077 MFT196610:MFT196613 MFT262146:MFT262149 MFT327682:MFT327685 MFT393218:MFT393221 MFT458754:MFT458757 MFT524290:MFT524293 MFT589826:MFT589829 MFT655362:MFT655365 MFT720898:MFT720901 MFT786434:MFT786437 MFT851970:MFT851973 MFT917506:MFT917509 MFT983042:MFT983045 MPP4:MPP5 MPP65538:MPP65541 MPP131074:MPP131077 MPP196610:MPP196613 MPP262146:MPP262149 MPP327682:MPP327685 MPP393218:MPP393221 MPP458754:MPP458757 MPP524290:MPP524293 MPP589826:MPP589829 MPP655362:MPP655365 MPP720898:MPP720901 MPP786434:MPP786437 MPP851970:MPP851973 MPP917506:MPP917509 MPP983042:MPP983045 MZL4:MZL5 MZL65538:MZL65541 MZL131074:MZL131077 MZL196610:MZL196613 MZL262146:MZL262149 MZL327682:MZL327685 MZL393218:MZL393221 MZL458754:MZL458757 MZL524290:MZL524293 MZL589826:MZL589829 MZL655362:MZL655365 MZL720898:MZL720901 MZL786434:MZL786437 MZL851970:MZL851973 MZL917506:MZL917509 MZL983042:MZL983045 NJH4:NJH5 NJH65538:NJH65541 NJH131074:NJH131077 NJH196610:NJH196613 NJH262146:NJH262149 NJH327682:NJH327685 NJH393218:NJH393221 NJH458754:NJH458757 NJH524290:NJH524293 NJH589826:NJH589829 NJH655362:NJH655365 NJH720898:NJH720901 NJH786434:NJH786437 NJH851970:NJH851973 NJH917506:NJH917509 NJH983042:NJH983045 NTD4:NTD5 NTD65538:NTD65541 NTD131074:NTD131077 NTD196610:NTD196613 NTD262146:NTD262149 NTD327682:NTD327685 NTD393218:NTD393221 NTD458754:NTD458757 NTD524290:NTD524293 NTD589826:NTD589829 NTD655362:NTD655365 NTD720898:NTD720901 NTD786434:NTD786437 NTD851970:NTD851973 NTD917506:NTD917509 NTD983042:NTD983045 OCZ4:OCZ5 OCZ65538:OCZ65541 OCZ131074:OCZ131077 OCZ196610:OCZ196613 OCZ262146:OCZ262149 OCZ327682:OCZ327685 OCZ393218:OCZ393221 OCZ458754:OCZ458757 OCZ524290:OCZ524293 OCZ589826:OCZ589829 OCZ655362:OCZ655365 OCZ720898:OCZ720901 OCZ786434:OCZ786437 OCZ851970:OCZ851973 OCZ917506:OCZ917509 OCZ983042:OCZ983045 OMV4:OMV5 OMV65538:OMV65541 OMV131074:OMV131077 OMV196610:OMV196613 OMV262146:OMV262149 OMV327682:OMV327685 OMV393218:OMV393221 OMV458754:OMV458757 OMV524290:OMV524293 OMV589826:OMV589829 OMV655362:OMV655365 OMV720898:OMV720901 OMV786434:OMV786437 OMV851970:OMV851973 OMV917506:OMV917509 OMV983042:OMV983045 OWR4:OWR5 OWR65538:OWR65541 OWR131074:OWR131077 OWR196610:OWR196613 OWR262146:OWR262149 OWR327682:OWR327685 OWR393218:OWR393221 OWR458754:OWR458757 OWR524290:OWR524293 OWR589826:OWR589829 OWR655362:OWR655365 OWR720898:OWR720901 OWR786434:OWR786437 OWR851970:OWR851973 OWR917506:OWR917509 OWR983042:OWR983045 PGN4:PGN5 PGN65538:PGN65541 PGN131074:PGN131077 PGN196610:PGN196613 PGN262146:PGN262149 PGN327682:PGN327685 PGN393218:PGN393221 PGN458754:PGN458757 PGN524290:PGN524293 PGN589826:PGN589829 PGN655362:PGN655365 PGN720898:PGN720901 PGN786434:PGN786437 PGN851970:PGN851973 PGN917506:PGN917509 PGN983042:PGN983045 PQJ4:PQJ5 PQJ65538:PQJ65541 PQJ131074:PQJ131077 PQJ196610:PQJ196613 PQJ262146:PQJ262149 PQJ327682:PQJ327685 PQJ393218:PQJ393221 PQJ458754:PQJ458757 PQJ524290:PQJ524293 PQJ589826:PQJ589829 PQJ655362:PQJ655365 PQJ720898:PQJ720901 PQJ786434:PQJ786437 PQJ851970:PQJ851973 PQJ917506:PQJ917509 PQJ983042:PQJ983045 QAF4:QAF5 QAF65538:QAF65541 QAF131074:QAF131077 QAF196610:QAF196613 QAF262146:QAF262149 QAF327682:QAF327685 QAF393218:QAF393221 QAF458754:QAF458757 QAF524290:QAF524293 QAF589826:QAF589829 QAF655362:QAF655365 QAF720898:QAF720901 QAF786434:QAF786437 QAF851970:QAF851973 QAF917506:QAF917509 QAF983042:QAF983045 QKB4:QKB5 QKB65538:QKB65541 QKB131074:QKB131077 QKB196610:QKB196613 QKB262146:QKB262149 QKB327682:QKB327685 QKB393218:QKB393221 QKB458754:QKB458757 QKB524290:QKB524293 QKB589826:QKB589829 QKB655362:QKB655365 QKB720898:QKB720901 QKB786434:QKB786437 QKB851970:QKB851973 QKB917506:QKB917509 QKB983042:QKB983045 QTX4:QTX5 QTX65538:QTX65541 QTX131074:QTX131077 QTX196610:QTX196613 QTX262146:QTX262149 QTX327682:QTX327685 QTX393218:QTX393221 QTX458754:QTX458757 QTX524290:QTX524293 QTX589826:QTX589829 QTX655362:QTX655365 QTX720898:QTX720901 QTX786434:QTX786437 QTX851970:QTX851973 QTX917506:QTX917509 QTX983042:QTX983045 RDT4:RDT5 RDT65538:RDT65541 RDT131074:RDT131077 RDT196610:RDT196613 RDT262146:RDT262149 RDT327682:RDT327685 RDT393218:RDT393221 RDT458754:RDT458757 RDT524290:RDT524293 RDT589826:RDT589829 RDT655362:RDT655365 RDT720898:RDT720901 RDT786434:RDT786437 RDT851970:RDT851973 RDT917506:RDT917509 RDT983042:RDT983045 RNP4:RNP5 RNP65538:RNP65541 RNP131074:RNP131077 RNP196610:RNP196613 RNP262146:RNP262149 RNP327682:RNP327685 RNP393218:RNP393221 RNP458754:RNP458757 RNP524290:RNP524293 RNP589826:RNP589829 RNP655362:RNP655365 RNP720898:RNP720901 RNP786434:RNP786437 RNP851970:RNP851973 RNP917506:RNP917509 RNP983042:RNP983045 RXL4:RXL5 RXL65538:RXL65541 RXL131074:RXL131077 RXL196610:RXL196613 RXL262146:RXL262149 RXL327682:RXL327685 RXL393218:RXL393221 RXL458754:RXL458757 RXL524290:RXL524293 RXL589826:RXL589829 RXL655362:RXL655365 RXL720898:RXL720901 RXL786434:RXL786437 RXL851970:RXL851973 RXL917506:RXL917509 RXL983042:RXL983045 SHH4:SHH5 SHH65538:SHH65541 SHH131074:SHH131077 SHH196610:SHH196613 SHH262146:SHH262149 SHH327682:SHH327685 SHH393218:SHH393221 SHH458754:SHH458757 SHH524290:SHH524293 SHH589826:SHH589829 SHH655362:SHH655365 SHH720898:SHH720901 SHH786434:SHH786437 SHH851970:SHH851973 SHH917506:SHH917509 SHH983042:SHH983045 SRD4:SRD5 SRD65538:SRD65541 SRD131074:SRD131077 SRD196610:SRD196613 SRD262146:SRD262149 SRD327682:SRD327685 SRD393218:SRD393221 SRD458754:SRD458757 SRD524290:SRD524293 SRD589826:SRD589829 SRD655362:SRD655365 SRD720898:SRD720901 SRD786434:SRD786437 SRD851970:SRD851973 SRD917506:SRD917509 SRD983042:SRD983045 TAZ4:TAZ5 TAZ65538:TAZ65541 TAZ131074:TAZ131077 TAZ196610:TAZ196613 TAZ262146:TAZ262149 TAZ327682:TAZ327685 TAZ393218:TAZ393221 TAZ458754:TAZ458757 TAZ524290:TAZ524293 TAZ589826:TAZ589829 TAZ655362:TAZ655365 TAZ720898:TAZ720901 TAZ786434:TAZ786437 TAZ851970:TAZ851973 TAZ917506:TAZ917509 TAZ983042:TAZ983045 TKV4:TKV5 TKV65538:TKV65541 TKV131074:TKV131077 TKV196610:TKV196613 TKV262146:TKV262149 TKV327682:TKV327685 TKV393218:TKV393221 TKV458754:TKV458757 TKV524290:TKV524293 TKV589826:TKV589829 TKV655362:TKV655365 TKV720898:TKV720901 TKV786434:TKV786437 TKV851970:TKV851973 TKV917506:TKV917509 TKV983042:TKV983045 TUR4:TUR5 TUR65538:TUR65541 TUR131074:TUR131077 TUR196610:TUR196613 TUR262146:TUR262149 TUR327682:TUR327685 TUR393218:TUR393221 TUR458754:TUR458757 TUR524290:TUR524293 TUR589826:TUR589829 TUR655362:TUR655365 TUR720898:TUR720901 TUR786434:TUR786437 TUR851970:TUR851973 TUR917506:TUR917509 TUR983042:TUR983045 UEN4:UEN5 UEN65538:UEN65541 UEN131074:UEN131077 UEN196610:UEN196613 UEN262146:UEN262149 UEN327682:UEN327685 UEN393218:UEN393221 UEN458754:UEN458757 UEN524290:UEN524293 UEN589826:UEN589829 UEN655362:UEN655365 UEN720898:UEN720901 UEN786434:UEN786437 UEN851970:UEN851973 UEN917506:UEN917509 UEN983042:UEN983045 UOJ4:UOJ5 UOJ65538:UOJ65541 UOJ131074:UOJ131077 UOJ196610:UOJ196613 UOJ262146:UOJ262149 UOJ327682:UOJ327685 UOJ393218:UOJ393221 UOJ458754:UOJ458757 UOJ524290:UOJ524293 UOJ589826:UOJ589829 UOJ655362:UOJ655365 UOJ720898:UOJ720901 UOJ786434:UOJ786437 UOJ851970:UOJ851973 UOJ917506:UOJ917509 UOJ983042:UOJ983045 UYF4:UYF5 UYF65538:UYF65541 UYF131074:UYF131077 UYF196610:UYF196613 UYF262146:UYF262149 UYF327682:UYF327685 UYF393218:UYF393221 UYF458754:UYF458757 UYF524290:UYF524293 UYF589826:UYF589829 UYF655362:UYF655365 UYF720898:UYF720901 UYF786434:UYF786437 UYF851970:UYF851973 UYF917506:UYF917509 UYF983042:UYF983045 VIB4:VIB5 VIB65538:VIB65541 VIB131074:VIB131077 VIB196610:VIB196613 VIB262146:VIB262149 VIB327682:VIB327685 VIB393218:VIB393221 VIB458754:VIB458757 VIB524290:VIB524293 VIB589826:VIB589829 VIB655362:VIB655365 VIB720898:VIB720901 VIB786434:VIB786437 VIB851970:VIB851973 VIB917506:VIB917509 VIB983042:VIB983045 VRX4:VRX5 VRX65538:VRX65541 VRX131074:VRX131077 VRX196610:VRX196613 VRX262146:VRX262149 VRX327682:VRX327685 VRX393218:VRX393221 VRX458754:VRX458757 VRX524290:VRX524293 VRX589826:VRX589829 VRX655362:VRX655365 VRX720898:VRX720901 VRX786434:VRX786437 VRX851970:VRX851973 VRX917506:VRX917509 VRX983042:VRX983045 WBT4:WBT5 WBT65538:WBT65541 WBT131074:WBT131077 WBT196610:WBT196613 WBT262146:WBT262149 WBT327682:WBT327685 WBT393218:WBT393221 WBT458754:WBT458757 WBT524290:WBT524293 WBT589826:WBT589829 WBT655362:WBT655365 WBT720898:WBT720901 WBT786434:WBT786437 WBT851970:WBT851973 WBT917506:WBT917509 WBT983042:WBT983045 WLP4:WLP5 WLP65538:WLP65541 WLP131074:WLP131077 WLP196610:WLP196613 WLP262146:WLP262149 WLP327682:WLP327685 WLP393218:WLP393221 WLP458754:WLP458757 WLP524290:WLP524293 WLP589826:WLP589829 WLP655362:WLP655365 WLP720898:WLP720901 WLP786434:WLP786437 WLP851970:WLP851973 WLP917506:WLP917509 WLP983042:WLP983045 WVL4:WVL5 WVL65538:WVL65541 WVL131074:WVL131077 WVL196610:WVL196613 WVL262146:WVL262149 WVL327682:WVL327685 WVL393218:WVL393221 WVL458754:WVL458757 WVL524290:WVL524293 WVL589826:WVL589829 WVL655362:WVL655365 WVL720898:WVL720901 WVL786434:WVL786437 WVL851970:WVL851973 WVL917506:WVL917509 WVL983042:WVL983045">
      <formula1>"6%,9%,13%"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topLeftCell="A64" workbookViewId="0">
      <selection activeCell="C79" sqref="C79"/>
    </sheetView>
  </sheetViews>
  <sheetFormatPr defaultColWidth="9" defaultRowHeight="14.25"/>
  <cols>
    <col min="1" max="1" width="3.875" style="1" customWidth="1"/>
    <col min="2" max="2" width="11.375" style="1" customWidth="1"/>
    <col min="3" max="3" width="22.875" style="1" customWidth="1"/>
    <col min="4" max="4" width="3.875" style="1" customWidth="1"/>
    <col min="5" max="5" width="7.5" style="1" customWidth="1"/>
    <col min="6" max="6" width="6.625" style="1" customWidth="1"/>
    <col min="7" max="7" width="6.925" style="1" customWidth="1"/>
    <col min="8" max="8" width="8.125" style="1" customWidth="1"/>
    <col min="9" max="9" width="8.78333333333333" style="1" customWidth="1"/>
    <col min="10" max="10" width="7.6" style="1" customWidth="1"/>
    <col min="11" max="11" width="8.75" style="1" customWidth="1"/>
    <col min="12" max="12" width="10.25" style="1" customWidth="1"/>
    <col min="13" max="13" width="23" style="2" customWidth="1"/>
    <col min="14" max="14" width="9" style="1"/>
    <col min="15" max="15" width="12.75" style="1" customWidth="1"/>
    <col min="16" max="16" width="9" style="1"/>
    <col min="17" max="17" width="12.75" style="1" customWidth="1"/>
    <col min="18" max="249" width="9" style="1"/>
    <col min="250" max="250" width="4.875" style="1" customWidth="1"/>
    <col min="251" max="251" width="3.875" style="1" customWidth="1"/>
    <col min="252" max="252" width="8.5" style="1" customWidth="1"/>
    <col min="253" max="253" width="22.875" style="1" customWidth="1"/>
    <col min="254" max="254" width="3.875" style="1" customWidth="1"/>
    <col min="255" max="255" width="7.5" style="1" customWidth="1"/>
    <col min="256" max="260" width="9" style="1" hidden="1" customWidth="1"/>
    <col min="261" max="261" width="12.125" style="1" customWidth="1"/>
    <col min="262" max="262" width="10.25" style="1" customWidth="1"/>
    <col min="263" max="263" width="8.75" style="1" customWidth="1"/>
    <col min="264" max="264" width="10.25" style="1" customWidth="1"/>
    <col min="265" max="265" width="8.75" style="1" customWidth="1"/>
    <col min="266" max="266" width="11.25" style="1" customWidth="1"/>
    <col min="267" max="267" width="8.75" style="1" customWidth="1"/>
    <col min="268" max="268" width="12.125" style="1" customWidth="1"/>
    <col min="269" max="269" width="23" style="1" customWidth="1"/>
    <col min="270" max="270" width="9" style="1"/>
    <col min="271" max="271" width="12.75" style="1" customWidth="1"/>
    <col min="272" max="272" width="9" style="1"/>
    <col min="273" max="273" width="12.75" style="1" customWidth="1"/>
    <col min="274" max="505" width="9" style="1"/>
    <col min="506" max="506" width="4.875" style="1" customWidth="1"/>
    <col min="507" max="507" width="3.875" style="1" customWidth="1"/>
    <col min="508" max="508" width="8.5" style="1" customWidth="1"/>
    <col min="509" max="509" width="22.875" style="1" customWidth="1"/>
    <col min="510" max="510" width="3.875" style="1" customWidth="1"/>
    <col min="511" max="511" width="7.5" style="1" customWidth="1"/>
    <col min="512" max="516" width="9" style="1" hidden="1" customWidth="1"/>
    <col min="517" max="517" width="12.125" style="1" customWidth="1"/>
    <col min="518" max="518" width="10.25" style="1" customWidth="1"/>
    <col min="519" max="519" width="8.75" style="1" customWidth="1"/>
    <col min="520" max="520" width="10.25" style="1" customWidth="1"/>
    <col min="521" max="521" width="8.75" style="1" customWidth="1"/>
    <col min="522" max="522" width="11.25" style="1" customWidth="1"/>
    <col min="523" max="523" width="8.75" style="1" customWidth="1"/>
    <col min="524" max="524" width="12.125" style="1" customWidth="1"/>
    <col min="525" max="525" width="23" style="1" customWidth="1"/>
    <col min="526" max="526" width="9" style="1"/>
    <col min="527" max="527" width="12.75" style="1" customWidth="1"/>
    <col min="528" max="528" width="9" style="1"/>
    <col min="529" max="529" width="12.75" style="1" customWidth="1"/>
    <col min="530" max="761" width="9" style="1"/>
    <col min="762" max="762" width="4.875" style="1" customWidth="1"/>
    <col min="763" max="763" width="3.875" style="1" customWidth="1"/>
    <col min="764" max="764" width="8.5" style="1" customWidth="1"/>
    <col min="765" max="765" width="22.875" style="1" customWidth="1"/>
    <col min="766" max="766" width="3.875" style="1" customWidth="1"/>
    <col min="767" max="767" width="7.5" style="1" customWidth="1"/>
    <col min="768" max="772" width="9" style="1" hidden="1" customWidth="1"/>
    <col min="773" max="773" width="12.125" style="1" customWidth="1"/>
    <col min="774" max="774" width="10.25" style="1" customWidth="1"/>
    <col min="775" max="775" width="8.75" style="1" customWidth="1"/>
    <col min="776" max="776" width="10.25" style="1" customWidth="1"/>
    <col min="777" max="777" width="8.75" style="1" customWidth="1"/>
    <col min="778" max="778" width="11.25" style="1" customWidth="1"/>
    <col min="779" max="779" width="8.75" style="1" customWidth="1"/>
    <col min="780" max="780" width="12.125" style="1" customWidth="1"/>
    <col min="781" max="781" width="23" style="1" customWidth="1"/>
    <col min="782" max="782" width="9" style="1"/>
    <col min="783" max="783" width="12.75" style="1" customWidth="1"/>
    <col min="784" max="784" width="9" style="1"/>
    <col min="785" max="785" width="12.75" style="1" customWidth="1"/>
    <col min="786" max="1017" width="9" style="1"/>
    <col min="1018" max="1018" width="4.875" style="1" customWidth="1"/>
    <col min="1019" max="1019" width="3.875" style="1" customWidth="1"/>
    <col min="1020" max="1020" width="8.5" style="1" customWidth="1"/>
    <col min="1021" max="1021" width="22.875" style="1" customWidth="1"/>
    <col min="1022" max="1022" width="3.875" style="1" customWidth="1"/>
    <col min="1023" max="1023" width="7.5" style="1" customWidth="1"/>
    <col min="1024" max="1028" width="9" style="1" hidden="1" customWidth="1"/>
    <col min="1029" max="1029" width="12.125" style="1" customWidth="1"/>
    <col min="1030" max="1030" width="10.25" style="1" customWidth="1"/>
    <col min="1031" max="1031" width="8.75" style="1" customWidth="1"/>
    <col min="1032" max="1032" width="10.25" style="1" customWidth="1"/>
    <col min="1033" max="1033" width="8.75" style="1" customWidth="1"/>
    <col min="1034" max="1034" width="11.25" style="1" customWidth="1"/>
    <col min="1035" max="1035" width="8.75" style="1" customWidth="1"/>
    <col min="1036" max="1036" width="12.125" style="1" customWidth="1"/>
    <col min="1037" max="1037" width="23" style="1" customWidth="1"/>
    <col min="1038" max="1038" width="9" style="1"/>
    <col min="1039" max="1039" width="12.75" style="1" customWidth="1"/>
    <col min="1040" max="1040" width="9" style="1"/>
    <col min="1041" max="1041" width="12.75" style="1" customWidth="1"/>
    <col min="1042" max="1273" width="9" style="1"/>
    <col min="1274" max="1274" width="4.875" style="1" customWidth="1"/>
    <col min="1275" max="1275" width="3.875" style="1" customWidth="1"/>
    <col min="1276" max="1276" width="8.5" style="1" customWidth="1"/>
    <col min="1277" max="1277" width="22.875" style="1" customWidth="1"/>
    <col min="1278" max="1278" width="3.875" style="1" customWidth="1"/>
    <col min="1279" max="1279" width="7.5" style="1" customWidth="1"/>
    <col min="1280" max="1284" width="9" style="1" hidden="1" customWidth="1"/>
    <col min="1285" max="1285" width="12.125" style="1" customWidth="1"/>
    <col min="1286" max="1286" width="10.25" style="1" customWidth="1"/>
    <col min="1287" max="1287" width="8.75" style="1" customWidth="1"/>
    <col min="1288" max="1288" width="10.25" style="1" customWidth="1"/>
    <col min="1289" max="1289" width="8.75" style="1" customWidth="1"/>
    <col min="1290" max="1290" width="11.25" style="1" customWidth="1"/>
    <col min="1291" max="1291" width="8.75" style="1" customWidth="1"/>
    <col min="1292" max="1292" width="12.125" style="1" customWidth="1"/>
    <col min="1293" max="1293" width="23" style="1" customWidth="1"/>
    <col min="1294" max="1294" width="9" style="1"/>
    <col min="1295" max="1295" width="12.75" style="1" customWidth="1"/>
    <col min="1296" max="1296" width="9" style="1"/>
    <col min="1297" max="1297" width="12.75" style="1" customWidth="1"/>
    <col min="1298" max="1529" width="9" style="1"/>
    <col min="1530" max="1530" width="4.875" style="1" customWidth="1"/>
    <col min="1531" max="1531" width="3.875" style="1" customWidth="1"/>
    <col min="1532" max="1532" width="8.5" style="1" customWidth="1"/>
    <col min="1533" max="1533" width="22.875" style="1" customWidth="1"/>
    <col min="1534" max="1534" width="3.875" style="1" customWidth="1"/>
    <col min="1535" max="1535" width="7.5" style="1" customWidth="1"/>
    <col min="1536" max="1540" width="9" style="1" hidden="1" customWidth="1"/>
    <col min="1541" max="1541" width="12.125" style="1" customWidth="1"/>
    <col min="1542" max="1542" width="10.25" style="1" customWidth="1"/>
    <col min="1543" max="1543" width="8.75" style="1" customWidth="1"/>
    <col min="1544" max="1544" width="10.25" style="1" customWidth="1"/>
    <col min="1545" max="1545" width="8.75" style="1" customWidth="1"/>
    <col min="1546" max="1546" width="11.25" style="1" customWidth="1"/>
    <col min="1547" max="1547" width="8.75" style="1" customWidth="1"/>
    <col min="1548" max="1548" width="12.125" style="1" customWidth="1"/>
    <col min="1549" max="1549" width="23" style="1" customWidth="1"/>
    <col min="1550" max="1550" width="9" style="1"/>
    <col min="1551" max="1551" width="12.75" style="1" customWidth="1"/>
    <col min="1552" max="1552" width="9" style="1"/>
    <col min="1553" max="1553" width="12.75" style="1" customWidth="1"/>
    <col min="1554" max="1785" width="9" style="1"/>
    <col min="1786" max="1786" width="4.875" style="1" customWidth="1"/>
    <col min="1787" max="1787" width="3.875" style="1" customWidth="1"/>
    <col min="1788" max="1788" width="8.5" style="1" customWidth="1"/>
    <col min="1789" max="1789" width="22.875" style="1" customWidth="1"/>
    <col min="1790" max="1790" width="3.875" style="1" customWidth="1"/>
    <col min="1791" max="1791" width="7.5" style="1" customWidth="1"/>
    <col min="1792" max="1796" width="9" style="1" hidden="1" customWidth="1"/>
    <col min="1797" max="1797" width="12.125" style="1" customWidth="1"/>
    <col min="1798" max="1798" width="10.25" style="1" customWidth="1"/>
    <col min="1799" max="1799" width="8.75" style="1" customWidth="1"/>
    <col min="1800" max="1800" width="10.25" style="1" customWidth="1"/>
    <col min="1801" max="1801" width="8.75" style="1" customWidth="1"/>
    <col min="1802" max="1802" width="11.25" style="1" customWidth="1"/>
    <col min="1803" max="1803" width="8.75" style="1" customWidth="1"/>
    <col min="1804" max="1804" width="12.125" style="1" customWidth="1"/>
    <col min="1805" max="1805" width="23" style="1" customWidth="1"/>
    <col min="1806" max="1806" width="9" style="1"/>
    <col min="1807" max="1807" width="12.75" style="1" customWidth="1"/>
    <col min="1808" max="1808" width="9" style="1"/>
    <col min="1809" max="1809" width="12.75" style="1" customWidth="1"/>
    <col min="1810" max="2041" width="9" style="1"/>
    <col min="2042" max="2042" width="4.875" style="1" customWidth="1"/>
    <col min="2043" max="2043" width="3.875" style="1" customWidth="1"/>
    <col min="2044" max="2044" width="8.5" style="1" customWidth="1"/>
    <col min="2045" max="2045" width="22.875" style="1" customWidth="1"/>
    <col min="2046" max="2046" width="3.875" style="1" customWidth="1"/>
    <col min="2047" max="2047" width="7.5" style="1" customWidth="1"/>
    <col min="2048" max="2052" width="9" style="1" hidden="1" customWidth="1"/>
    <col min="2053" max="2053" width="12.125" style="1" customWidth="1"/>
    <col min="2054" max="2054" width="10.25" style="1" customWidth="1"/>
    <col min="2055" max="2055" width="8.75" style="1" customWidth="1"/>
    <col min="2056" max="2056" width="10.25" style="1" customWidth="1"/>
    <col min="2057" max="2057" width="8.75" style="1" customWidth="1"/>
    <col min="2058" max="2058" width="11.25" style="1" customWidth="1"/>
    <col min="2059" max="2059" width="8.75" style="1" customWidth="1"/>
    <col min="2060" max="2060" width="12.125" style="1" customWidth="1"/>
    <col min="2061" max="2061" width="23" style="1" customWidth="1"/>
    <col min="2062" max="2062" width="9" style="1"/>
    <col min="2063" max="2063" width="12.75" style="1" customWidth="1"/>
    <col min="2064" max="2064" width="9" style="1"/>
    <col min="2065" max="2065" width="12.75" style="1" customWidth="1"/>
    <col min="2066" max="2297" width="9" style="1"/>
    <col min="2298" max="2298" width="4.875" style="1" customWidth="1"/>
    <col min="2299" max="2299" width="3.875" style="1" customWidth="1"/>
    <col min="2300" max="2300" width="8.5" style="1" customWidth="1"/>
    <col min="2301" max="2301" width="22.875" style="1" customWidth="1"/>
    <col min="2302" max="2302" width="3.875" style="1" customWidth="1"/>
    <col min="2303" max="2303" width="7.5" style="1" customWidth="1"/>
    <col min="2304" max="2308" width="9" style="1" hidden="1" customWidth="1"/>
    <col min="2309" max="2309" width="12.125" style="1" customWidth="1"/>
    <col min="2310" max="2310" width="10.25" style="1" customWidth="1"/>
    <col min="2311" max="2311" width="8.75" style="1" customWidth="1"/>
    <col min="2312" max="2312" width="10.25" style="1" customWidth="1"/>
    <col min="2313" max="2313" width="8.75" style="1" customWidth="1"/>
    <col min="2314" max="2314" width="11.25" style="1" customWidth="1"/>
    <col min="2315" max="2315" width="8.75" style="1" customWidth="1"/>
    <col min="2316" max="2316" width="12.125" style="1" customWidth="1"/>
    <col min="2317" max="2317" width="23" style="1" customWidth="1"/>
    <col min="2318" max="2318" width="9" style="1"/>
    <col min="2319" max="2319" width="12.75" style="1" customWidth="1"/>
    <col min="2320" max="2320" width="9" style="1"/>
    <col min="2321" max="2321" width="12.75" style="1" customWidth="1"/>
    <col min="2322" max="2553" width="9" style="1"/>
    <col min="2554" max="2554" width="4.875" style="1" customWidth="1"/>
    <col min="2555" max="2555" width="3.875" style="1" customWidth="1"/>
    <col min="2556" max="2556" width="8.5" style="1" customWidth="1"/>
    <col min="2557" max="2557" width="22.875" style="1" customWidth="1"/>
    <col min="2558" max="2558" width="3.875" style="1" customWidth="1"/>
    <col min="2559" max="2559" width="7.5" style="1" customWidth="1"/>
    <col min="2560" max="2564" width="9" style="1" hidden="1" customWidth="1"/>
    <col min="2565" max="2565" width="12.125" style="1" customWidth="1"/>
    <col min="2566" max="2566" width="10.25" style="1" customWidth="1"/>
    <col min="2567" max="2567" width="8.75" style="1" customWidth="1"/>
    <col min="2568" max="2568" width="10.25" style="1" customWidth="1"/>
    <col min="2569" max="2569" width="8.75" style="1" customWidth="1"/>
    <col min="2570" max="2570" width="11.25" style="1" customWidth="1"/>
    <col min="2571" max="2571" width="8.75" style="1" customWidth="1"/>
    <col min="2572" max="2572" width="12.125" style="1" customWidth="1"/>
    <col min="2573" max="2573" width="23" style="1" customWidth="1"/>
    <col min="2574" max="2574" width="9" style="1"/>
    <col min="2575" max="2575" width="12.75" style="1" customWidth="1"/>
    <col min="2576" max="2576" width="9" style="1"/>
    <col min="2577" max="2577" width="12.75" style="1" customWidth="1"/>
    <col min="2578" max="2809" width="9" style="1"/>
    <col min="2810" max="2810" width="4.875" style="1" customWidth="1"/>
    <col min="2811" max="2811" width="3.875" style="1" customWidth="1"/>
    <col min="2812" max="2812" width="8.5" style="1" customWidth="1"/>
    <col min="2813" max="2813" width="22.875" style="1" customWidth="1"/>
    <col min="2814" max="2814" width="3.875" style="1" customWidth="1"/>
    <col min="2815" max="2815" width="7.5" style="1" customWidth="1"/>
    <col min="2816" max="2820" width="9" style="1" hidden="1" customWidth="1"/>
    <col min="2821" max="2821" width="12.125" style="1" customWidth="1"/>
    <col min="2822" max="2822" width="10.25" style="1" customWidth="1"/>
    <col min="2823" max="2823" width="8.75" style="1" customWidth="1"/>
    <col min="2824" max="2824" width="10.25" style="1" customWidth="1"/>
    <col min="2825" max="2825" width="8.75" style="1" customWidth="1"/>
    <col min="2826" max="2826" width="11.25" style="1" customWidth="1"/>
    <col min="2827" max="2827" width="8.75" style="1" customWidth="1"/>
    <col min="2828" max="2828" width="12.125" style="1" customWidth="1"/>
    <col min="2829" max="2829" width="23" style="1" customWidth="1"/>
    <col min="2830" max="2830" width="9" style="1"/>
    <col min="2831" max="2831" width="12.75" style="1" customWidth="1"/>
    <col min="2832" max="2832" width="9" style="1"/>
    <col min="2833" max="2833" width="12.75" style="1" customWidth="1"/>
    <col min="2834" max="3065" width="9" style="1"/>
    <col min="3066" max="3066" width="4.875" style="1" customWidth="1"/>
    <col min="3067" max="3067" width="3.875" style="1" customWidth="1"/>
    <col min="3068" max="3068" width="8.5" style="1" customWidth="1"/>
    <col min="3069" max="3069" width="22.875" style="1" customWidth="1"/>
    <col min="3070" max="3070" width="3.875" style="1" customWidth="1"/>
    <col min="3071" max="3071" width="7.5" style="1" customWidth="1"/>
    <col min="3072" max="3076" width="9" style="1" hidden="1" customWidth="1"/>
    <col min="3077" max="3077" width="12.125" style="1" customWidth="1"/>
    <col min="3078" max="3078" width="10.25" style="1" customWidth="1"/>
    <col min="3079" max="3079" width="8.75" style="1" customWidth="1"/>
    <col min="3080" max="3080" width="10.25" style="1" customWidth="1"/>
    <col min="3081" max="3081" width="8.75" style="1" customWidth="1"/>
    <col min="3082" max="3082" width="11.25" style="1" customWidth="1"/>
    <col min="3083" max="3083" width="8.75" style="1" customWidth="1"/>
    <col min="3084" max="3084" width="12.125" style="1" customWidth="1"/>
    <col min="3085" max="3085" width="23" style="1" customWidth="1"/>
    <col min="3086" max="3086" width="9" style="1"/>
    <col min="3087" max="3087" width="12.75" style="1" customWidth="1"/>
    <col min="3088" max="3088" width="9" style="1"/>
    <col min="3089" max="3089" width="12.75" style="1" customWidth="1"/>
    <col min="3090" max="3321" width="9" style="1"/>
    <col min="3322" max="3322" width="4.875" style="1" customWidth="1"/>
    <col min="3323" max="3323" width="3.875" style="1" customWidth="1"/>
    <col min="3324" max="3324" width="8.5" style="1" customWidth="1"/>
    <col min="3325" max="3325" width="22.875" style="1" customWidth="1"/>
    <col min="3326" max="3326" width="3.875" style="1" customWidth="1"/>
    <col min="3327" max="3327" width="7.5" style="1" customWidth="1"/>
    <col min="3328" max="3332" width="9" style="1" hidden="1" customWidth="1"/>
    <col min="3333" max="3333" width="12.125" style="1" customWidth="1"/>
    <col min="3334" max="3334" width="10.25" style="1" customWidth="1"/>
    <col min="3335" max="3335" width="8.75" style="1" customWidth="1"/>
    <col min="3336" max="3336" width="10.25" style="1" customWidth="1"/>
    <col min="3337" max="3337" width="8.75" style="1" customWidth="1"/>
    <col min="3338" max="3338" width="11.25" style="1" customWidth="1"/>
    <col min="3339" max="3339" width="8.75" style="1" customWidth="1"/>
    <col min="3340" max="3340" width="12.125" style="1" customWidth="1"/>
    <col min="3341" max="3341" width="23" style="1" customWidth="1"/>
    <col min="3342" max="3342" width="9" style="1"/>
    <col min="3343" max="3343" width="12.75" style="1" customWidth="1"/>
    <col min="3344" max="3344" width="9" style="1"/>
    <col min="3345" max="3345" width="12.75" style="1" customWidth="1"/>
    <col min="3346" max="3577" width="9" style="1"/>
    <col min="3578" max="3578" width="4.875" style="1" customWidth="1"/>
    <col min="3579" max="3579" width="3.875" style="1" customWidth="1"/>
    <col min="3580" max="3580" width="8.5" style="1" customWidth="1"/>
    <col min="3581" max="3581" width="22.875" style="1" customWidth="1"/>
    <col min="3582" max="3582" width="3.875" style="1" customWidth="1"/>
    <col min="3583" max="3583" width="7.5" style="1" customWidth="1"/>
    <col min="3584" max="3588" width="9" style="1" hidden="1" customWidth="1"/>
    <col min="3589" max="3589" width="12.125" style="1" customWidth="1"/>
    <col min="3590" max="3590" width="10.25" style="1" customWidth="1"/>
    <col min="3591" max="3591" width="8.75" style="1" customWidth="1"/>
    <col min="3592" max="3592" width="10.25" style="1" customWidth="1"/>
    <col min="3593" max="3593" width="8.75" style="1" customWidth="1"/>
    <col min="3594" max="3594" width="11.25" style="1" customWidth="1"/>
    <col min="3595" max="3595" width="8.75" style="1" customWidth="1"/>
    <col min="3596" max="3596" width="12.125" style="1" customWidth="1"/>
    <col min="3597" max="3597" width="23" style="1" customWidth="1"/>
    <col min="3598" max="3598" width="9" style="1"/>
    <col min="3599" max="3599" width="12.75" style="1" customWidth="1"/>
    <col min="3600" max="3600" width="9" style="1"/>
    <col min="3601" max="3601" width="12.75" style="1" customWidth="1"/>
    <col min="3602" max="3833" width="9" style="1"/>
    <col min="3834" max="3834" width="4.875" style="1" customWidth="1"/>
    <col min="3835" max="3835" width="3.875" style="1" customWidth="1"/>
    <col min="3836" max="3836" width="8.5" style="1" customWidth="1"/>
    <col min="3837" max="3837" width="22.875" style="1" customWidth="1"/>
    <col min="3838" max="3838" width="3.875" style="1" customWidth="1"/>
    <col min="3839" max="3839" width="7.5" style="1" customWidth="1"/>
    <col min="3840" max="3844" width="9" style="1" hidden="1" customWidth="1"/>
    <col min="3845" max="3845" width="12.125" style="1" customWidth="1"/>
    <col min="3846" max="3846" width="10.25" style="1" customWidth="1"/>
    <col min="3847" max="3847" width="8.75" style="1" customWidth="1"/>
    <col min="3848" max="3848" width="10.25" style="1" customWidth="1"/>
    <col min="3849" max="3849" width="8.75" style="1" customWidth="1"/>
    <col min="3850" max="3850" width="11.25" style="1" customWidth="1"/>
    <col min="3851" max="3851" width="8.75" style="1" customWidth="1"/>
    <col min="3852" max="3852" width="12.125" style="1" customWidth="1"/>
    <col min="3853" max="3853" width="23" style="1" customWidth="1"/>
    <col min="3854" max="3854" width="9" style="1"/>
    <col min="3855" max="3855" width="12.75" style="1" customWidth="1"/>
    <col min="3856" max="3856" width="9" style="1"/>
    <col min="3857" max="3857" width="12.75" style="1" customWidth="1"/>
    <col min="3858" max="4089" width="9" style="1"/>
    <col min="4090" max="4090" width="4.875" style="1" customWidth="1"/>
    <col min="4091" max="4091" width="3.875" style="1" customWidth="1"/>
    <col min="4092" max="4092" width="8.5" style="1" customWidth="1"/>
    <col min="4093" max="4093" width="22.875" style="1" customWidth="1"/>
    <col min="4094" max="4094" width="3.875" style="1" customWidth="1"/>
    <col min="4095" max="4095" width="7.5" style="1" customWidth="1"/>
    <col min="4096" max="4100" width="9" style="1" hidden="1" customWidth="1"/>
    <col min="4101" max="4101" width="12.125" style="1" customWidth="1"/>
    <col min="4102" max="4102" width="10.25" style="1" customWidth="1"/>
    <col min="4103" max="4103" width="8.75" style="1" customWidth="1"/>
    <col min="4104" max="4104" width="10.25" style="1" customWidth="1"/>
    <col min="4105" max="4105" width="8.75" style="1" customWidth="1"/>
    <col min="4106" max="4106" width="11.25" style="1" customWidth="1"/>
    <col min="4107" max="4107" width="8.75" style="1" customWidth="1"/>
    <col min="4108" max="4108" width="12.125" style="1" customWidth="1"/>
    <col min="4109" max="4109" width="23" style="1" customWidth="1"/>
    <col min="4110" max="4110" width="9" style="1"/>
    <col min="4111" max="4111" width="12.75" style="1" customWidth="1"/>
    <col min="4112" max="4112" width="9" style="1"/>
    <col min="4113" max="4113" width="12.75" style="1" customWidth="1"/>
    <col min="4114" max="4345" width="9" style="1"/>
    <col min="4346" max="4346" width="4.875" style="1" customWidth="1"/>
    <col min="4347" max="4347" width="3.875" style="1" customWidth="1"/>
    <col min="4348" max="4348" width="8.5" style="1" customWidth="1"/>
    <col min="4349" max="4349" width="22.875" style="1" customWidth="1"/>
    <col min="4350" max="4350" width="3.875" style="1" customWidth="1"/>
    <col min="4351" max="4351" width="7.5" style="1" customWidth="1"/>
    <col min="4352" max="4356" width="9" style="1" hidden="1" customWidth="1"/>
    <col min="4357" max="4357" width="12.125" style="1" customWidth="1"/>
    <col min="4358" max="4358" width="10.25" style="1" customWidth="1"/>
    <col min="4359" max="4359" width="8.75" style="1" customWidth="1"/>
    <col min="4360" max="4360" width="10.25" style="1" customWidth="1"/>
    <col min="4361" max="4361" width="8.75" style="1" customWidth="1"/>
    <col min="4362" max="4362" width="11.25" style="1" customWidth="1"/>
    <col min="4363" max="4363" width="8.75" style="1" customWidth="1"/>
    <col min="4364" max="4364" width="12.125" style="1" customWidth="1"/>
    <col min="4365" max="4365" width="23" style="1" customWidth="1"/>
    <col min="4366" max="4366" width="9" style="1"/>
    <col min="4367" max="4367" width="12.75" style="1" customWidth="1"/>
    <col min="4368" max="4368" width="9" style="1"/>
    <col min="4369" max="4369" width="12.75" style="1" customWidth="1"/>
    <col min="4370" max="4601" width="9" style="1"/>
    <col min="4602" max="4602" width="4.875" style="1" customWidth="1"/>
    <col min="4603" max="4603" width="3.875" style="1" customWidth="1"/>
    <col min="4604" max="4604" width="8.5" style="1" customWidth="1"/>
    <col min="4605" max="4605" width="22.875" style="1" customWidth="1"/>
    <col min="4606" max="4606" width="3.875" style="1" customWidth="1"/>
    <col min="4607" max="4607" width="7.5" style="1" customWidth="1"/>
    <col min="4608" max="4612" width="9" style="1" hidden="1" customWidth="1"/>
    <col min="4613" max="4613" width="12.125" style="1" customWidth="1"/>
    <col min="4614" max="4614" width="10.25" style="1" customWidth="1"/>
    <col min="4615" max="4615" width="8.75" style="1" customWidth="1"/>
    <col min="4616" max="4616" width="10.25" style="1" customWidth="1"/>
    <col min="4617" max="4617" width="8.75" style="1" customWidth="1"/>
    <col min="4618" max="4618" width="11.25" style="1" customWidth="1"/>
    <col min="4619" max="4619" width="8.75" style="1" customWidth="1"/>
    <col min="4620" max="4620" width="12.125" style="1" customWidth="1"/>
    <col min="4621" max="4621" width="23" style="1" customWidth="1"/>
    <col min="4622" max="4622" width="9" style="1"/>
    <col min="4623" max="4623" width="12.75" style="1" customWidth="1"/>
    <col min="4624" max="4624" width="9" style="1"/>
    <col min="4625" max="4625" width="12.75" style="1" customWidth="1"/>
    <col min="4626" max="4857" width="9" style="1"/>
    <col min="4858" max="4858" width="4.875" style="1" customWidth="1"/>
    <col min="4859" max="4859" width="3.875" style="1" customWidth="1"/>
    <col min="4860" max="4860" width="8.5" style="1" customWidth="1"/>
    <col min="4861" max="4861" width="22.875" style="1" customWidth="1"/>
    <col min="4862" max="4862" width="3.875" style="1" customWidth="1"/>
    <col min="4863" max="4863" width="7.5" style="1" customWidth="1"/>
    <col min="4864" max="4868" width="9" style="1" hidden="1" customWidth="1"/>
    <col min="4869" max="4869" width="12.125" style="1" customWidth="1"/>
    <col min="4870" max="4870" width="10.25" style="1" customWidth="1"/>
    <col min="4871" max="4871" width="8.75" style="1" customWidth="1"/>
    <col min="4872" max="4872" width="10.25" style="1" customWidth="1"/>
    <col min="4873" max="4873" width="8.75" style="1" customWidth="1"/>
    <col min="4874" max="4874" width="11.25" style="1" customWidth="1"/>
    <col min="4875" max="4875" width="8.75" style="1" customWidth="1"/>
    <col min="4876" max="4876" width="12.125" style="1" customWidth="1"/>
    <col min="4877" max="4877" width="23" style="1" customWidth="1"/>
    <col min="4878" max="4878" width="9" style="1"/>
    <col min="4879" max="4879" width="12.75" style="1" customWidth="1"/>
    <col min="4880" max="4880" width="9" style="1"/>
    <col min="4881" max="4881" width="12.75" style="1" customWidth="1"/>
    <col min="4882" max="5113" width="9" style="1"/>
    <col min="5114" max="5114" width="4.875" style="1" customWidth="1"/>
    <col min="5115" max="5115" width="3.875" style="1" customWidth="1"/>
    <col min="5116" max="5116" width="8.5" style="1" customWidth="1"/>
    <col min="5117" max="5117" width="22.875" style="1" customWidth="1"/>
    <col min="5118" max="5118" width="3.875" style="1" customWidth="1"/>
    <col min="5119" max="5119" width="7.5" style="1" customWidth="1"/>
    <col min="5120" max="5124" width="9" style="1" hidden="1" customWidth="1"/>
    <col min="5125" max="5125" width="12.125" style="1" customWidth="1"/>
    <col min="5126" max="5126" width="10.25" style="1" customWidth="1"/>
    <col min="5127" max="5127" width="8.75" style="1" customWidth="1"/>
    <col min="5128" max="5128" width="10.25" style="1" customWidth="1"/>
    <col min="5129" max="5129" width="8.75" style="1" customWidth="1"/>
    <col min="5130" max="5130" width="11.25" style="1" customWidth="1"/>
    <col min="5131" max="5131" width="8.75" style="1" customWidth="1"/>
    <col min="5132" max="5132" width="12.125" style="1" customWidth="1"/>
    <col min="5133" max="5133" width="23" style="1" customWidth="1"/>
    <col min="5134" max="5134" width="9" style="1"/>
    <col min="5135" max="5135" width="12.75" style="1" customWidth="1"/>
    <col min="5136" max="5136" width="9" style="1"/>
    <col min="5137" max="5137" width="12.75" style="1" customWidth="1"/>
    <col min="5138" max="5369" width="9" style="1"/>
    <col min="5370" max="5370" width="4.875" style="1" customWidth="1"/>
    <col min="5371" max="5371" width="3.875" style="1" customWidth="1"/>
    <col min="5372" max="5372" width="8.5" style="1" customWidth="1"/>
    <col min="5373" max="5373" width="22.875" style="1" customWidth="1"/>
    <col min="5374" max="5374" width="3.875" style="1" customWidth="1"/>
    <col min="5375" max="5375" width="7.5" style="1" customWidth="1"/>
    <col min="5376" max="5380" width="9" style="1" hidden="1" customWidth="1"/>
    <col min="5381" max="5381" width="12.125" style="1" customWidth="1"/>
    <col min="5382" max="5382" width="10.25" style="1" customWidth="1"/>
    <col min="5383" max="5383" width="8.75" style="1" customWidth="1"/>
    <col min="5384" max="5384" width="10.25" style="1" customWidth="1"/>
    <col min="5385" max="5385" width="8.75" style="1" customWidth="1"/>
    <col min="5386" max="5386" width="11.25" style="1" customWidth="1"/>
    <col min="5387" max="5387" width="8.75" style="1" customWidth="1"/>
    <col min="5388" max="5388" width="12.125" style="1" customWidth="1"/>
    <col min="5389" max="5389" width="23" style="1" customWidth="1"/>
    <col min="5390" max="5390" width="9" style="1"/>
    <col min="5391" max="5391" width="12.75" style="1" customWidth="1"/>
    <col min="5392" max="5392" width="9" style="1"/>
    <col min="5393" max="5393" width="12.75" style="1" customWidth="1"/>
    <col min="5394" max="5625" width="9" style="1"/>
    <col min="5626" max="5626" width="4.875" style="1" customWidth="1"/>
    <col min="5627" max="5627" width="3.875" style="1" customWidth="1"/>
    <col min="5628" max="5628" width="8.5" style="1" customWidth="1"/>
    <col min="5629" max="5629" width="22.875" style="1" customWidth="1"/>
    <col min="5630" max="5630" width="3.875" style="1" customWidth="1"/>
    <col min="5631" max="5631" width="7.5" style="1" customWidth="1"/>
    <col min="5632" max="5636" width="9" style="1" hidden="1" customWidth="1"/>
    <col min="5637" max="5637" width="12.125" style="1" customWidth="1"/>
    <col min="5638" max="5638" width="10.25" style="1" customWidth="1"/>
    <col min="5639" max="5639" width="8.75" style="1" customWidth="1"/>
    <col min="5640" max="5640" width="10.25" style="1" customWidth="1"/>
    <col min="5641" max="5641" width="8.75" style="1" customWidth="1"/>
    <col min="5642" max="5642" width="11.25" style="1" customWidth="1"/>
    <col min="5643" max="5643" width="8.75" style="1" customWidth="1"/>
    <col min="5644" max="5644" width="12.125" style="1" customWidth="1"/>
    <col min="5645" max="5645" width="23" style="1" customWidth="1"/>
    <col min="5646" max="5646" width="9" style="1"/>
    <col min="5647" max="5647" width="12.75" style="1" customWidth="1"/>
    <col min="5648" max="5648" width="9" style="1"/>
    <col min="5649" max="5649" width="12.75" style="1" customWidth="1"/>
    <col min="5650" max="5881" width="9" style="1"/>
    <col min="5882" max="5882" width="4.875" style="1" customWidth="1"/>
    <col min="5883" max="5883" width="3.875" style="1" customWidth="1"/>
    <col min="5884" max="5884" width="8.5" style="1" customWidth="1"/>
    <col min="5885" max="5885" width="22.875" style="1" customWidth="1"/>
    <col min="5886" max="5886" width="3.875" style="1" customWidth="1"/>
    <col min="5887" max="5887" width="7.5" style="1" customWidth="1"/>
    <col min="5888" max="5892" width="9" style="1" hidden="1" customWidth="1"/>
    <col min="5893" max="5893" width="12.125" style="1" customWidth="1"/>
    <col min="5894" max="5894" width="10.25" style="1" customWidth="1"/>
    <col min="5895" max="5895" width="8.75" style="1" customWidth="1"/>
    <col min="5896" max="5896" width="10.25" style="1" customWidth="1"/>
    <col min="5897" max="5897" width="8.75" style="1" customWidth="1"/>
    <col min="5898" max="5898" width="11.25" style="1" customWidth="1"/>
    <col min="5899" max="5899" width="8.75" style="1" customWidth="1"/>
    <col min="5900" max="5900" width="12.125" style="1" customWidth="1"/>
    <col min="5901" max="5901" width="23" style="1" customWidth="1"/>
    <col min="5902" max="5902" width="9" style="1"/>
    <col min="5903" max="5903" width="12.75" style="1" customWidth="1"/>
    <col min="5904" max="5904" width="9" style="1"/>
    <col min="5905" max="5905" width="12.75" style="1" customWidth="1"/>
    <col min="5906" max="6137" width="9" style="1"/>
    <col min="6138" max="6138" width="4.875" style="1" customWidth="1"/>
    <col min="6139" max="6139" width="3.875" style="1" customWidth="1"/>
    <col min="6140" max="6140" width="8.5" style="1" customWidth="1"/>
    <col min="6141" max="6141" width="22.875" style="1" customWidth="1"/>
    <col min="6142" max="6142" width="3.875" style="1" customWidth="1"/>
    <col min="6143" max="6143" width="7.5" style="1" customWidth="1"/>
    <col min="6144" max="6148" width="9" style="1" hidden="1" customWidth="1"/>
    <col min="6149" max="6149" width="12.125" style="1" customWidth="1"/>
    <col min="6150" max="6150" width="10.25" style="1" customWidth="1"/>
    <col min="6151" max="6151" width="8.75" style="1" customWidth="1"/>
    <col min="6152" max="6152" width="10.25" style="1" customWidth="1"/>
    <col min="6153" max="6153" width="8.75" style="1" customWidth="1"/>
    <col min="6154" max="6154" width="11.25" style="1" customWidth="1"/>
    <col min="6155" max="6155" width="8.75" style="1" customWidth="1"/>
    <col min="6156" max="6156" width="12.125" style="1" customWidth="1"/>
    <col min="6157" max="6157" width="23" style="1" customWidth="1"/>
    <col min="6158" max="6158" width="9" style="1"/>
    <col min="6159" max="6159" width="12.75" style="1" customWidth="1"/>
    <col min="6160" max="6160" width="9" style="1"/>
    <col min="6161" max="6161" width="12.75" style="1" customWidth="1"/>
    <col min="6162" max="6393" width="9" style="1"/>
    <col min="6394" max="6394" width="4.875" style="1" customWidth="1"/>
    <col min="6395" max="6395" width="3.875" style="1" customWidth="1"/>
    <col min="6396" max="6396" width="8.5" style="1" customWidth="1"/>
    <col min="6397" max="6397" width="22.875" style="1" customWidth="1"/>
    <col min="6398" max="6398" width="3.875" style="1" customWidth="1"/>
    <col min="6399" max="6399" width="7.5" style="1" customWidth="1"/>
    <col min="6400" max="6404" width="9" style="1" hidden="1" customWidth="1"/>
    <col min="6405" max="6405" width="12.125" style="1" customWidth="1"/>
    <col min="6406" max="6406" width="10.25" style="1" customWidth="1"/>
    <col min="6407" max="6407" width="8.75" style="1" customWidth="1"/>
    <col min="6408" max="6408" width="10.25" style="1" customWidth="1"/>
    <col min="6409" max="6409" width="8.75" style="1" customWidth="1"/>
    <col min="6410" max="6410" width="11.25" style="1" customWidth="1"/>
    <col min="6411" max="6411" width="8.75" style="1" customWidth="1"/>
    <col min="6412" max="6412" width="12.125" style="1" customWidth="1"/>
    <col min="6413" max="6413" width="23" style="1" customWidth="1"/>
    <col min="6414" max="6414" width="9" style="1"/>
    <col min="6415" max="6415" width="12.75" style="1" customWidth="1"/>
    <col min="6416" max="6416" width="9" style="1"/>
    <col min="6417" max="6417" width="12.75" style="1" customWidth="1"/>
    <col min="6418" max="6649" width="9" style="1"/>
    <col min="6650" max="6650" width="4.875" style="1" customWidth="1"/>
    <col min="6651" max="6651" width="3.875" style="1" customWidth="1"/>
    <col min="6652" max="6652" width="8.5" style="1" customWidth="1"/>
    <col min="6653" max="6653" width="22.875" style="1" customWidth="1"/>
    <col min="6654" max="6654" width="3.875" style="1" customWidth="1"/>
    <col min="6655" max="6655" width="7.5" style="1" customWidth="1"/>
    <col min="6656" max="6660" width="9" style="1" hidden="1" customWidth="1"/>
    <col min="6661" max="6661" width="12.125" style="1" customWidth="1"/>
    <col min="6662" max="6662" width="10.25" style="1" customWidth="1"/>
    <col min="6663" max="6663" width="8.75" style="1" customWidth="1"/>
    <col min="6664" max="6664" width="10.25" style="1" customWidth="1"/>
    <col min="6665" max="6665" width="8.75" style="1" customWidth="1"/>
    <col min="6666" max="6666" width="11.25" style="1" customWidth="1"/>
    <col min="6667" max="6667" width="8.75" style="1" customWidth="1"/>
    <col min="6668" max="6668" width="12.125" style="1" customWidth="1"/>
    <col min="6669" max="6669" width="23" style="1" customWidth="1"/>
    <col min="6670" max="6670" width="9" style="1"/>
    <col min="6671" max="6671" width="12.75" style="1" customWidth="1"/>
    <col min="6672" max="6672" width="9" style="1"/>
    <col min="6673" max="6673" width="12.75" style="1" customWidth="1"/>
    <col min="6674" max="6905" width="9" style="1"/>
    <col min="6906" max="6906" width="4.875" style="1" customWidth="1"/>
    <col min="6907" max="6907" width="3.875" style="1" customWidth="1"/>
    <col min="6908" max="6908" width="8.5" style="1" customWidth="1"/>
    <col min="6909" max="6909" width="22.875" style="1" customWidth="1"/>
    <col min="6910" max="6910" width="3.875" style="1" customWidth="1"/>
    <col min="6911" max="6911" width="7.5" style="1" customWidth="1"/>
    <col min="6912" max="6916" width="9" style="1" hidden="1" customWidth="1"/>
    <col min="6917" max="6917" width="12.125" style="1" customWidth="1"/>
    <col min="6918" max="6918" width="10.25" style="1" customWidth="1"/>
    <col min="6919" max="6919" width="8.75" style="1" customWidth="1"/>
    <col min="6920" max="6920" width="10.25" style="1" customWidth="1"/>
    <col min="6921" max="6921" width="8.75" style="1" customWidth="1"/>
    <col min="6922" max="6922" width="11.25" style="1" customWidth="1"/>
    <col min="6923" max="6923" width="8.75" style="1" customWidth="1"/>
    <col min="6924" max="6924" width="12.125" style="1" customWidth="1"/>
    <col min="6925" max="6925" width="23" style="1" customWidth="1"/>
    <col min="6926" max="6926" width="9" style="1"/>
    <col min="6927" max="6927" width="12.75" style="1" customWidth="1"/>
    <col min="6928" max="6928" width="9" style="1"/>
    <col min="6929" max="6929" width="12.75" style="1" customWidth="1"/>
    <col min="6930" max="7161" width="9" style="1"/>
    <col min="7162" max="7162" width="4.875" style="1" customWidth="1"/>
    <col min="7163" max="7163" width="3.875" style="1" customWidth="1"/>
    <col min="7164" max="7164" width="8.5" style="1" customWidth="1"/>
    <col min="7165" max="7165" width="22.875" style="1" customWidth="1"/>
    <col min="7166" max="7166" width="3.875" style="1" customWidth="1"/>
    <col min="7167" max="7167" width="7.5" style="1" customWidth="1"/>
    <col min="7168" max="7172" width="9" style="1" hidden="1" customWidth="1"/>
    <col min="7173" max="7173" width="12.125" style="1" customWidth="1"/>
    <col min="7174" max="7174" width="10.25" style="1" customWidth="1"/>
    <col min="7175" max="7175" width="8.75" style="1" customWidth="1"/>
    <col min="7176" max="7176" width="10.25" style="1" customWidth="1"/>
    <col min="7177" max="7177" width="8.75" style="1" customWidth="1"/>
    <col min="7178" max="7178" width="11.25" style="1" customWidth="1"/>
    <col min="7179" max="7179" width="8.75" style="1" customWidth="1"/>
    <col min="7180" max="7180" width="12.125" style="1" customWidth="1"/>
    <col min="7181" max="7181" width="23" style="1" customWidth="1"/>
    <col min="7182" max="7182" width="9" style="1"/>
    <col min="7183" max="7183" width="12.75" style="1" customWidth="1"/>
    <col min="7184" max="7184" width="9" style="1"/>
    <col min="7185" max="7185" width="12.75" style="1" customWidth="1"/>
    <col min="7186" max="7417" width="9" style="1"/>
    <col min="7418" max="7418" width="4.875" style="1" customWidth="1"/>
    <col min="7419" max="7419" width="3.875" style="1" customWidth="1"/>
    <col min="7420" max="7420" width="8.5" style="1" customWidth="1"/>
    <col min="7421" max="7421" width="22.875" style="1" customWidth="1"/>
    <col min="7422" max="7422" width="3.875" style="1" customWidth="1"/>
    <col min="7423" max="7423" width="7.5" style="1" customWidth="1"/>
    <col min="7424" max="7428" width="9" style="1" hidden="1" customWidth="1"/>
    <col min="7429" max="7429" width="12.125" style="1" customWidth="1"/>
    <col min="7430" max="7430" width="10.25" style="1" customWidth="1"/>
    <col min="7431" max="7431" width="8.75" style="1" customWidth="1"/>
    <col min="7432" max="7432" width="10.25" style="1" customWidth="1"/>
    <col min="7433" max="7433" width="8.75" style="1" customWidth="1"/>
    <col min="7434" max="7434" width="11.25" style="1" customWidth="1"/>
    <col min="7435" max="7435" width="8.75" style="1" customWidth="1"/>
    <col min="7436" max="7436" width="12.125" style="1" customWidth="1"/>
    <col min="7437" max="7437" width="23" style="1" customWidth="1"/>
    <col min="7438" max="7438" width="9" style="1"/>
    <col min="7439" max="7439" width="12.75" style="1" customWidth="1"/>
    <col min="7440" max="7440" width="9" style="1"/>
    <col min="7441" max="7441" width="12.75" style="1" customWidth="1"/>
    <col min="7442" max="7673" width="9" style="1"/>
    <col min="7674" max="7674" width="4.875" style="1" customWidth="1"/>
    <col min="7675" max="7675" width="3.875" style="1" customWidth="1"/>
    <col min="7676" max="7676" width="8.5" style="1" customWidth="1"/>
    <col min="7677" max="7677" width="22.875" style="1" customWidth="1"/>
    <col min="7678" max="7678" width="3.875" style="1" customWidth="1"/>
    <col min="7679" max="7679" width="7.5" style="1" customWidth="1"/>
    <col min="7680" max="7684" width="9" style="1" hidden="1" customWidth="1"/>
    <col min="7685" max="7685" width="12.125" style="1" customWidth="1"/>
    <col min="7686" max="7686" width="10.25" style="1" customWidth="1"/>
    <col min="7687" max="7687" width="8.75" style="1" customWidth="1"/>
    <col min="7688" max="7688" width="10.25" style="1" customWidth="1"/>
    <col min="7689" max="7689" width="8.75" style="1" customWidth="1"/>
    <col min="7690" max="7690" width="11.25" style="1" customWidth="1"/>
    <col min="7691" max="7691" width="8.75" style="1" customWidth="1"/>
    <col min="7692" max="7692" width="12.125" style="1" customWidth="1"/>
    <col min="7693" max="7693" width="23" style="1" customWidth="1"/>
    <col min="7694" max="7694" width="9" style="1"/>
    <col min="7695" max="7695" width="12.75" style="1" customWidth="1"/>
    <col min="7696" max="7696" width="9" style="1"/>
    <col min="7697" max="7697" width="12.75" style="1" customWidth="1"/>
    <col min="7698" max="7929" width="9" style="1"/>
    <col min="7930" max="7930" width="4.875" style="1" customWidth="1"/>
    <col min="7931" max="7931" width="3.875" style="1" customWidth="1"/>
    <col min="7932" max="7932" width="8.5" style="1" customWidth="1"/>
    <col min="7933" max="7933" width="22.875" style="1" customWidth="1"/>
    <col min="7934" max="7934" width="3.875" style="1" customWidth="1"/>
    <col min="7935" max="7935" width="7.5" style="1" customWidth="1"/>
    <col min="7936" max="7940" width="9" style="1" hidden="1" customWidth="1"/>
    <col min="7941" max="7941" width="12.125" style="1" customWidth="1"/>
    <col min="7942" max="7942" width="10.25" style="1" customWidth="1"/>
    <col min="7943" max="7943" width="8.75" style="1" customWidth="1"/>
    <col min="7944" max="7944" width="10.25" style="1" customWidth="1"/>
    <col min="7945" max="7945" width="8.75" style="1" customWidth="1"/>
    <col min="7946" max="7946" width="11.25" style="1" customWidth="1"/>
    <col min="7947" max="7947" width="8.75" style="1" customWidth="1"/>
    <col min="7948" max="7948" width="12.125" style="1" customWidth="1"/>
    <col min="7949" max="7949" width="23" style="1" customWidth="1"/>
    <col min="7950" max="7950" width="9" style="1"/>
    <col min="7951" max="7951" width="12.75" style="1" customWidth="1"/>
    <col min="7952" max="7952" width="9" style="1"/>
    <col min="7953" max="7953" width="12.75" style="1" customWidth="1"/>
    <col min="7954" max="8185" width="9" style="1"/>
    <col min="8186" max="8186" width="4.875" style="1" customWidth="1"/>
    <col min="8187" max="8187" width="3.875" style="1" customWidth="1"/>
    <col min="8188" max="8188" width="8.5" style="1" customWidth="1"/>
    <col min="8189" max="8189" width="22.875" style="1" customWidth="1"/>
    <col min="8190" max="8190" width="3.875" style="1" customWidth="1"/>
    <col min="8191" max="8191" width="7.5" style="1" customWidth="1"/>
    <col min="8192" max="8196" width="9" style="1" hidden="1" customWidth="1"/>
    <col min="8197" max="8197" width="12.125" style="1" customWidth="1"/>
    <col min="8198" max="8198" width="10.25" style="1" customWidth="1"/>
    <col min="8199" max="8199" width="8.75" style="1" customWidth="1"/>
    <col min="8200" max="8200" width="10.25" style="1" customWidth="1"/>
    <col min="8201" max="8201" width="8.75" style="1" customWidth="1"/>
    <col min="8202" max="8202" width="11.25" style="1" customWidth="1"/>
    <col min="8203" max="8203" width="8.75" style="1" customWidth="1"/>
    <col min="8204" max="8204" width="12.125" style="1" customWidth="1"/>
    <col min="8205" max="8205" width="23" style="1" customWidth="1"/>
    <col min="8206" max="8206" width="9" style="1"/>
    <col min="8207" max="8207" width="12.75" style="1" customWidth="1"/>
    <col min="8208" max="8208" width="9" style="1"/>
    <col min="8209" max="8209" width="12.75" style="1" customWidth="1"/>
    <col min="8210" max="8441" width="9" style="1"/>
    <col min="8442" max="8442" width="4.875" style="1" customWidth="1"/>
    <col min="8443" max="8443" width="3.875" style="1" customWidth="1"/>
    <col min="8444" max="8444" width="8.5" style="1" customWidth="1"/>
    <col min="8445" max="8445" width="22.875" style="1" customWidth="1"/>
    <col min="8446" max="8446" width="3.875" style="1" customWidth="1"/>
    <col min="8447" max="8447" width="7.5" style="1" customWidth="1"/>
    <col min="8448" max="8452" width="9" style="1" hidden="1" customWidth="1"/>
    <col min="8453" max="8453" width="12.125" style="1" customWidth="1"/>
    <col min="8454" max="8454" width="10.25" style="1" customWidth="1"/>
    <col min="8455" max="8455" width="8.75" style="1" customWidth="1"/>
    <col min="8456" max="8456" width="10.25" style="1" customWidth="1"/>
    <col min="8457" max="8457" width="8.75" style="1" customWidth="1"/>
    <col min="8458" max="8458" width="11.25" style="1" customWidth="1"/>
    <col min="8459" max="8459" width="8.75" style="1" customWidth="1"/>
    <col min="8460" max="8460" width="12.125" style="1" customWidth="1"/>
    <col min="8461" max="8461" width="23" style="1" customWidth="1"/>
    <col min="8462" max="8462" width="9" style="1"/>
    <col min="8463" max="8463" width="12.75" style="1" customWidth="1"/>
    <col min="8464" max="8464" width="9" style="1"/>
    <col min="8465" max="8465" width="12.75" style="1" customWidth="1"/>
    <col min="8466" max="8697" width="9" style="1"/>
    <col min="8698" max="8698" width="4.875" style="1" customWidth="1"/>
    <col min="8699" max="8699" width="3.875" style="1" customWidth="1"/>
    <col min="8700" max="8700" width="8.5" style="1" customWidth="1"/>
    <col min="8701" max="8701" width="22.875" style="1" customWidth="1"/>
    <col min="8702" max="8702" width="3.875" style="1" customWidth="1"/>
    <col min="8703" max="8703" width="7.5" style="1" customWidth="1"/>
    <col min="8704" max="8708" width="9" style="1" hidden="1" customWidth="1"/>
    <col min="8709" max="8709" width="12.125" style="1" customWidth="1"/>
    <col min="8710" max="8710" width="10.25" style="1" customWidth="1"/>
    <col min="8711" max="8711" width="8.75" style="1" customWidth="1"/>
    <col min="8712" max="8712" width="10.25" style="1" customWidth="1"/>
    <col min="8713" max="8713" width="8.75" style="1" customWidth="1"/>
    <col min="8714" max="8714" width="11.25" style="1" customWidth="1"/>
    <col min="8715" max="8715" width="8.75" style="1" customWidth="1"/>
    <col min="8716" max="8716" width="12.125" style="1" customWidth="1"/>
    <col min="8717" max="8717" width="23" style="1" customWidth="1"/>
    <col min="8718" max="8718" width="9" style="1"/>
    <col min="8719" max="8719" width="12.75" style="1" customWidth="1"/>
    <col min="8720" max="8720" width="9" style="1"/>
    <col min="8721" max="8721" width="12.75" style="1" customWidth="1"/>
    <col min="8722" max="8953" width="9" style="1"/>
    <col min="8954" max="8954" width="4.875" style="1" customWidth="1"/>
    <col min="8955" max="8955" width="3.875" style="1" customWidth="1"/>
    <col min="8956" max="8956" width="8.5" style="1" customWidth="1"/>
    <col min="8957" max="8957" width="22.875" style="1" customWidth="1"/>
    <col min="8958" max="8958" width="3.875" style="1" customWidth="1"/>
    <col min="8959" max="8959" width="7.5" style="1" customWidth="1"/>
    <col min="8960" max="8964" width="9" style="1" hidden="1" customWidth="1"/>
    <col min="8965" max="8965" width="12.125" style="1" customWidth="1"/>
    <col min="8966" max="8966" width="10.25" style="1" customWidth="1"/>
    <col min="8967" max="8967" width="8.75" style="1" customWidth="1"/>
    <col min="8968" max="8968" width="10.25" style="1" customWidth="1"/>
    <col min="8969" max="8969" width="8.75" style="1" customWidth="1"/>
    <col min="8970" max="8970" width="11.25" style="1" customWidth="1"/>
    <col min="8971" max="8971" width="8.75" style="1" customWidth="1"/>
    <col min="8972" max="8972" width="12.125" style="1" customWidth="1"/>
    <col min="8973" max="8973" width="23" style="1" customWidth="1"/>
    <col min="8974" max="8974" width="9" style="1"/>
    <col min="8975" max="8975" width="12.75" style="1" customWidth="1"/>
    <col min="8976" max="8976" width="9" style="1"/>
    <col min="8977" max="8977" width="12.75" style="1" customWidth="1"/>
    <col min="8978" max="9209" width="9" style="1"/>
    <col min="9210" max="9210" width="4.875" style="1" customWidth="1"/>
    <col min="9211" max="9211" width="3.875" style="1" customWidth="1"/>
    <col min="9212" max="9212" width="8.5" style="1" customWidth="1"/>
    <col min="9213" max="9213" width="22.875" style="1" customWidth="1"/>
    <col min="9214" max="9214" width="3.875" style="1" customWidth="1"/>
    <col min="9215" max="9215" width="7.5" style="1" customWidth="1"/>
    <col min="9216" max="9220" width="9" style="1" hidden="1" customWidth="1"/>
    <col min="9221" max="9221" width="12.125" style="1" customWidth="1"/>
    <col min="9222" max="9222" width="10.25" style="1" customWidth="1"/>
    <col min="9223" max="9223" width="8.75" style="1" customWidth="1"/>
    <col min="9224" max="9224" width="10.25" style="1" customWidth="1"/>
    <col min="9225" max="9225" width="8.75" style="1" customWidth="1"/>
    <col min="9226" max="9226" width="11.25" style="1" customWidth="1"/>
    <col min="9227" max="9227" width="8.75" style="1" customWidth="1"/>
    <col min="9228" max="9228" width="12.125" style="1" customWidth="1"/>
    <col min="9229" max="9229" width="23" style="1" customWidth="1"/>
    <col min="9230" max="9230" width="9" style="1"/>
    <col min="9231" max="9231" width="12.75" style="1" customWidth="1"/>
    <col min="9232" max="9232" width="9" style="1"/>
    <col min="9233" max="9233" width="12.75" style="1" customWidth="1"/>
    <col min="9234" max="9465" width="9" style="1"/>
    <col min="9466" max="9466" width="4.875" style="1" customWidth="1"/>
    <col min="9467" max="9467" width="3.875" style="1" customWidth="1"/>
    <col min="9468" max="9468" width="8.5" style="1" customWidth="1"/>
    <col min="9469" max="9469" width="22.875" style="1" customWidth="1"/>
    <col min="9470" max="9470" width="3.875" style="1" customWidth="1"/>
    <col min="9471" max="9471" width="7.5" style="1" customWidth="1"/>
    <col min="9472" max="9476" width="9" style="1" hidden="1" customWidth="1"/>
    <col min="9477" max="9477" width="12.125" style="1" customWidth="1"/>
    <col min="9478" max="9478" width="10.25" style="1" customWidth="1"/>
    <col min="9479" max="9479" width="8.75" style="1" customWidth="1"/>
    <col min="9480" max="9480" width="10.25" style="1" customWidth="1"/>
    <col min="9481" max="9481" width="8.75" style="1" customWidth="1"/>
    <col min="9482" max="9482" width="11.25" style="1" customWidth="1"/>
    <col min="9483" max="9483" width="8.75" style="1" customWidth="1"/>
    <col min="9484" max="9484" width="12.125" style="1" customWidth="1"/>
    <col min="9485" max="9485" width="23" style="1" customWidth="1"/>
    <col min="9486" max="9486" width="9" style="1"/>
    <col min="9487" max="9487" width="12.75" style="1" customWidth="1"/>
    <col min="9488" max="9488" width="9" style="1"/>
    <col min="9489" max="9489" width="12.75" style="1" customWidth="1"/>
    <col min="9490" max="9721" width="9" style="1"/>
    <col min="9722" max="9722" width="4.875" style="1" customWidth="1"/>
    <col min="9723" max="9723" width="3.875" style="1" customWidth="1"/>
    <col min="9724" max="9724" width="8.5" style="1" customWidth="1"/>
    <col min="9725" max="9725" width="22.875" style="1" customWidth="1"/>
    <col min="9726" max="9726" width="3.875" style="1" customWidth="1"/>
    <col min="9727" max="9727" width="7.5" style="1" customWidth="1"/>
    <col min="9728" max="9732" width="9" style="1" hidden="1" customWidth="1"/>
    <col min="9733" max="9733" width="12.125" style="1" customWidth="1"/>
    <col min="9734" max="9734" width="10.25" style="1" customWidth="1"/>
    <col min="9735" max="9735" width="8.75" style="1" customWidth="1"/>
    <col min="9736" max="9736" width="10.25" style="1" customWidth="1"/>
    <col min="9737" max="9737" width="8.75" style="1" customWidth="1"/>
    <col min="9738" max="9738" width="11.25" style="1" customWidth="1"/>
    <col min="9739" max="9739" width="8.75" style="1" customWidth="1"/>
    <col min="9740" max="9740" width="12.125" style="1" customWidth="1"/>
    <col min="9741" max="9741" width="23" style="1" customWidth="1"/>
    <col min="9742" max="9742" width="9" style="1"/>
    <col min="9743" max="9743" width="12.75" style="1" customWidth="1"/>
    <col min="9744" max="9744" width="9" style="1"/>
    <col min="9745" max="9745" width="12.75" style="1" customWidth="1"/>
    <col min="9746" max="9977" width="9" style="1"/>
    <col min="9978" max="9978" width="4.875" style="1" customWidth="1"/>
    <col min="9979" max="9979" width="3.875" style="1" customWidth="1"/>
    <col min="9980" max="9980" width="8.5" style="1" customWidth="1"/>
    <col min="9981" max="9981" width="22.875" style="1" customWidth="1"/>
    <col min="9982" max="9982" width="3.875" style="1" customWidth="1"/>
    <col min="9983" max="9983" width="7.5" style="1" customWidth="1"/>
    <col min="9984" max="9988" width="9" style="1" hidden="1" customWidth="1"/>
    <col min="9989" max="9989" width="12.125" style="1" customWidth="1"/>
    <col min="9990" max="9990" width="10.25" style="1" customWidth="1"/>
    <col min="9991" max="9991" width="8.75" style="1" customWidth="1"/>
    <col min="9992" max="9992" width="10.25" style="1" customWidth="1"/>
    <col min="9993" max="9993" width="8.75" style="1" customWidth="1"/>
    <col min="9994" max="9994" width="11.25" style="1" customWidth="1"/>
    <col min="9995" max="9995" width="8.75" style="1" customWidth="1"/>
    <col min="9996" max="9996" width="12.125" style="1" customWidth="1"/>
    <col min="9997" max="9997" width="23" style="1" customWidth="1"/>
    <col min="9998" max="9998" width="9" style="1"/>
    <col min="9999" max="9999" width="12.75" style="1" customWidth="1"/>
    <col min="10000" max="10000" width="9" style="1"/>
    <col min="10001" max="10001" width="12.75" style="1" customWidth="1"/>
    <col min="10002" max="10233" width="9" style="1"/>
    <col min="10234" max="10234" width="4.875" style="1" customWidth="1"/>
    <col min="10235" max="10235" width="3.875" style="1" customWidth="1"/>
    <col min="10236" max="10236" width="8.5" style="1" customWidth="1"/>
    <col min="10237" max="10237" width="22.875" style="1" customWidth="1"/>
    <col min="10238" max="10238" width="3.875" style="1" customWidth="1"/>
    <col min="10239" max="10239" width="7.5" style="1" customWidth="1"/>
    <col min="10240" max="10244" width="9" style="1" hidden="1" customWidth="1"/>
    <col min="10245" max="10245" width="12.125" style="1" customWidth="1"/>
    <col min="10246" max="10246" width="10.25" style="1" customWidth="1"/>
    <col min="10247" max="10247" width="8.75" style="1" customWidth="1"/>
    <col min="10248" max="10248" width="10.25" style="1" customWidth="1"/>
    <col min="10249" max="10249" width="8.75" style="1" customWidth="1"/>
    <col min="10250" max="10250" width="11.25" style="1" customWidth="1"/>
    <col min="10251" max="10251" width="8.75" style="1" customWidth="1"/>
    <col min="10252" max="10252" width="12.125" style="1" customWidth="1"/>
    <col min="10253" max="10253" width="23" style="1" customWidth="1"/>
    <col min="10254" max="10254" width="9" style="1"/>
    <col min="10255" max="10255" width="12.75" style="1" customWidth="1"/>
    <col min="10256" max="10256" width="9" style="1"/>
    <col min="10257" max="10257" width="12.75" style="1" customWidth="1"/>
    <col min="10258" max="10489" width="9" style="1"/>
    <col min="10490" max="10490" width="4.875" style="1" customWidth="1"/>
    <col min="10491" max="10491" width="3.875" style="1" customWidth="1"/>
    <col min="10492" max="10492" width="8.5" style="1" customWidth="1"/>
    <col min="10493" max="10493" width="22.875" style="1" customWidth="1"/>
    <col min="10494" max="10494" width="3.875" style="1" customWidth="1"/>
    <col min="10495" max="10495" width="7.5" style="1" customWidth="1"/>
    <col min="10496" max="10500" width="9" style="1" hidden="1" customWidth="1"/>
    <col min="10501" max="10501" width="12.125" style="1" customWidth="1"/>
    <col min="10502" max="10502" width="10.25" style="1" customWidth="1"/>
    <col min="10503" max="10503" width="8.75" style="1" customWidth="1"/>
    <col min="10504" max="10504" width="10.25" style="1" customWidth="1"/>
    <col min="10505" max="10505" width="8.75" style="1" customWidth="1"/>
    <col min="10506" max="10506" width="11.25" style="1" customWidth="1"/>
    <col min="10507" max="10507" width="8.75" style="1" customWidth="1"/>
    <col min="10508" max="10508" width="12.125" style="1" customWidth="1"/>
    <col min="10509" max="10509" width="23" style="1" customWidth="1"/>
    <col min="10510" max="10510" width="9" style="1"/>
    <col min="10511" max="10511" width="12.75" style="1" customWidth="1"/>
    <col min="10512" max="10512" width="9" style="1"/>
    <col min="10513" max="10513" width="12.75" style="1" customWidth="1"/>
    <col min="10514" max="10745" width="9" style="1"/>
    <col min="10746" max="10746" width="4.875" style="1" customWidth="1"/>
    <col min="10747" max="10747" width="3.875" style="1" customWidth="1"/>
    <col min="10748" max="10748" width="8.5" style="1" customWidth="1"/>
    <col min="10749" max="10749" width="22.875" style="1" customWidth="1"/>
    <col min="10750" max="10750" width="3.875" style="1" customWidth="1"/>
    <col min="10751" max="10751" width="7.5" style="1" customWidth="1"/>
    <col min="10752" max="10756" width="9" style="1" hidden="1" customWidth="1"/>
    <col min="10757" max="10757" width="12.125" style="1" customWidth="1"/>
    <col min="10758" max="10758" width="10.25" style="1" customWidth="1"/>
    <col min="10759" max="10759" width="8.75" style="1" customWidth="1"/>
    <col min="10760" max="10760" width="10.25" style="1" customWidth="1"/>
    <col min="10761" max="10761" width="8.75" style="1" customWidth="1"/>
    <col min="10762" max="10762" width="11.25" style="1" customWidth="1"/>
    <col min="10763" max="10763" width="8.75" style="1" customWidth="1"/>
    <col min="10764" max="10764" width="12.125" style="1" customWidth="1"/>
    <col min="10765" max="10765" width="23" style="1" customWidth="1"/>
    <col min="10766" max="10766" width="9" style="1"/>
    <col min="10767" max="10767" width="12.75" style="1" customWidth="1"/>
    <col min="10768" max="10768" width="9" style="1"/>
    <col min="10769" max="10769" width="12.75" style="1" customWidth="1"/>
    <col min="10770" max="11001" width="9" style="1"/>
    <col min="11002" max="11002" width="4.875" style="1" customWidth="1"/>
    <col min="11003" max="11003" width="3.875" style="1" customWidth="1"/>
    <col min="11004" max="11004" width="8.5" style="1" customWidth="1"/>
    <col min="11005" max="11005" width="22.875" style="1" customWidth="1"/>
    <col min="11006" max="11006" width="3.875" style="1" customWidth="1"/>
    <col min="11007" max="11007" width="7.5" style="1" customWidth="1"/>
    <col min="11008" max="11012" width="9" style="1" hidden="1" customWidth="1"/>
    <col min="11013" max="11013" width="12.125" style="1" customWidth="1"/>
    <col min="11014" max="11014" width="10.25" style="1" customWidth="1"/>
    <col min="11015" max="11015" width="8.75" style="1" customWidth="1"/>
    <col min="11016" max="11016" width="10.25" style="1" customWidth="1"/>
    <col min="11017" max="11017" width="8.75" style="1" customWidth="1"/>
    <col min="11018" max="11018" width="11.25" style="1" customWidth="1"/>
    <col min="11019" max="11019" width="8.75" style="1" customWidth="1"/>
    <col min="11020" max="11020" width="12.125" style="1" customWidth="1"/>
    <col min="11021" max="11021" width="23" style="1" customWidth="1"/>
    <col min="11022" max="11022" width="9" style="1"/>
    <col min="11023" max="11023" width="12.75" style="1" customWidth="1"/>
    <col min="11024" max="11024" width="9" style="1"/>
    <col min="11025" max="11025" width="12.75" style="1" customWidth="1"/>
    <col min="11026" max="11257" width="9" style="1"/>
    <col min="11258" max="11258" width="4.875" style="1" customWidth="1"/>
    <col min="11259" max="11259" width="3.875" style="1" customWidth="1"/>
    <col min="11260" max="11260" width="8.5" style="1" customWidth="1"/>
    <col min="11261" max="11261" width="22.875" style="1" customWidth="1"/>
    <col min="11262" max="11262" width="3.875" style="1" customWidth="1"/>
    <col min="11263" max="11263" width="7.5" style="1" customWidth="1"/>
    <col min="11264" max="11268" width="9" style="1" hidden="1" customWidth="1"/>
    <col min="11269" max="11269" width="12.125" style="1" customWidth="1"/>
    <col min="11270" max="11270" width="10.25" style="1" customWidth="1"/>
    <col min="11271" max="11271" width="8.75" style="1" customWidth="1"/>
    <col min="11272" max="11272" width="10.25" style="1" customWidth="1"/>
    <col min="11273" max="11273" width="8.75" style="1" customWidth="1"/>
    <col min="11274" max="11274" width="11.25" style="1" customWidth="1"/>
    <col min="11275" max="11275" width="8.75" style="1" customWidth="1"/>
    <col min="11276" max="11276" width="12.125" style="1" customWidth="1"/>
    <col min="11277" max="11277" width="23" style="1" customWidth="1"/>
    <col min="11278" max="11278" width="9" style="1"/>
    <col min="11279" max="11279" width="12.75" style="1" customWidth="1"/>
    <col min="11280" max="11280" width="9" style="1"/>
    <col min="11281" max="11281" width="12.75" style="1" customWidth="1"/>
    <col min="11282" max="11513" width="9" style="1"/>
    <col min="11514" max="11514" width="4.875" style="1" customWidth="1"/>
    <col min="11515" max="11515" width="3.875" style="1" customWidth="1"/>
    <col min="11516" max="11516" width="8.5" style="1" customWidth="1"/>
    <col min="11517" max="11517" width="22.875" style="1" customWidth="1"/>
    <col min="11518" max="11518" width="3.875" style="1" customWidth="1"/>
    <col min="11519" max="11519" width="7.5" style="1" customWidth="1"/>
    <col min="11520" max="11524" width="9" style="1" hidden="1" customWidth="1"/>
    <col min="11525" max="11525" width="12.125" style="1" customWidth="1"/>
    <col min="11526" max="11526" width="10.25" style="1" customWidth="1"/>
    <col min="11527" max="11527" width="8.75" style="1" customWidth="1"/>
    <col min="11528" max="11528" width="10.25" style="1" customWidth="1"/>
    <col min="11529" max="11529" width="8.75" style="1" customWidth="1"/>
    <col min="11530" max="11530" width="11.25" style="1" customWidth="1"/>
    <col min="11531" max="11531" width="8.75" style="1" customWidth="1"/>
    <col min="11532" max="11532" width="12.125" style="1" customWidth="1"/>
    <col min="11533" max="11533" width="23" style="1" customWidth="1"/>
    <col min="11534" max="11534" width="9" style="1"/>
    <col min="11535" max="11535" width="12.75" style="1" customWidth="1"/>
    <col min="11536" max="11536" width="9" style="1"/>
    <col min="11537" max="11537" width="12.75" style="1" customWidth="1"/>
    <col min="11538" max="11769" width="9" style="1"/>
    <col min="11770" max="11770" width="4.875" style="1" customWidth="1"/>
    <col min="11771" max="11771" width="3.875" style="1" customWidth="1"/>
    <col min="11772" max="11772" width="8.5" style="1" customWidth="1"/>
    <col min="11773" max="11773" width="22.875" style="1" customWidth="1"/>
    <col min="11774" max="11774" width="3.875" style="1" customWidth="1"/>
    <col min="11775" max="11775" width="7.5" style="1" customWidth="1"/>
    <col min="11776" max="11780" width="9" style="1" hidden="1" customWidth="1"/>
    <col min="11781" max="11781" width="12.125" style="1" customWidth="1"/>
    <col min="11782" max="11782" width="10.25" style="1" customWidth="1"/>
    <col min="11783" max="11783" width="8.75" style="1" customWidth="1"/>
    <col min="11784" max="11784" width="10.25" style="1" customWidth="1"/>
    <col min="11785" max="11785" width="8.75" style="1" customWidth="1"/>
    <col min="11786" max="11786" width="11.25" style="1" customWidth="1"/>
    <col min="11787" max="11787" width="8.75" style="1" customWidth="1"/>
    <col min="11788" max="11788" width="12.125" style="1" customWidth="1"/>
    <col min="11789" max="11789" width="23" style="1" customWidth="1"/>
    <col min="11790" max="11790" width="9" style="1"/>
    <col min="11791" max="11791" width="12.75" style="1" customWidth="1"/>
    <col min="11792" max="11792" width="9" style="1"/>
    <col min="11793" max="11793" width="12.75" style="1" customWidth="1"/>
    <col min="11794" max="12025" width="9" style="1"/>
    <col min="12026" max="12026" width="4.875" style="1" customWidth="1"/>
    <col min="12027" max="12027" width="3.875" style="1" customWidth="1"/>
    <col min="12028" max="12028" width="8.5" style="1" customWidth="1"/>
    <col min="12029" max="12029" width="22.875" style="1" customWidth="1"/>
    <col min="12030" max="12030" width="3.875" style="1" customWidth="1"/>
    <col min="12031" max="12031" width="7.5" style="1" customWidth="1"/>
    <col min="12032" max="12036" width="9" style="1" hidden="1" customWidth="1"/>
    <col min="12037" max="12037" width="12.125" style="1" customWidth="1"/>
    <col min="12038" max="12038" width="10.25" style="1" customWidth="1"/>
    <col min="12039" max="12039" width="8.75" style="1" customWidth="1"/>
    <col min="12040" max="12040" width="10.25" style="1" customWidth="1"/>
    <col min="12041" max="12041" width="8.75" style="1" customWidth="1"/>
    <col min="12042" max="12042" width="11.25" style="1" customWidth="1"/>
    <col min="12043" max="12043" width="8.75" style="1" customWidth="1"/>
    <col min="12044" max="12044" width="12.125" style="1" customWidth="1"/>
    <col min="12045" max="12045" width="23" style="1" customWidth="1"/>
    <col min="12046" max="12046" width="9" style="1"/>
    <col min="12047" max="12047" width="12.75" style="1" customWidth="1"/>
    <col min="12048" max="12048" width="9" style="1"/>
    <col min="12049" max="12049" width="12.75" style="1" customWidth="1"/>
    <col min="12050" max="12281" width="9" style="1"/>
    <col min="12282" max="12282" width="4.875" style="1" customWidth="1"/>
    <col min="12283" max="12283" width="3.875" style="1" customWidth="1"/>
    <col min="12284" max="12284" width="8.5" style="1" customWidth="1"/>
    <col min="12285" max="12285" width="22.875" style="1" customWidth="1"/>
    <col min="12286" max="12286" width="3.875" style="1" customWidth="1"/>
    <col min="12287" max="12287" width="7.5" style="1" customWidth="1"/>
    <col min="12288" max="12292" width="9" style="1" hidden="1" customWidth="1"/>
    <col min="12293" max="12293" width="12.125" style="1" customWidth="1"/>
    <col min="12294" max="12294" width="10.25" style="1" customWidth="1"/>
    <col min="12295" max="12295" width="8.75" style="1" customWidth="1"/>
    <col min="12296" max="12296" width="10.25" style="1" customWidth="1"/>
    <col min="12297" max="12297" width="8.75" style="1" customWidth="1"/>
    <col min="12298" max="12298" width="11.25" style="1" customWidth="1"/>
    <col min="12299" max="12299" width="8.75" style="1" customWidth="1"/>
    <col min="12300" max="12300" width="12.125" style="1" customWidth="1"/>
    <col min="12301" max="12301" width="23" style="1" customWidth="1"/>
    <col min="12302" max="12302" width="9" style="1"/>
    <col min="12303" max="12303" width="12.75" style="1" customWidth="1"/>
    <col min="12304" max="12304" width="9" style="1"/>
    <col min="12305" max="12305" width="12.75" style="1" customWidth="1"/>
    <col min="12306" max="12537" width="9" style="1"/>
    <col min="12538" max="12538" width="4.875" style="1" customWidth="1"/>
    <col min="12539" max="12539" width="3.875" style="1" customWidth="1"/>
    <col min="12540" max="12540" width="8.5" style="1" customWidth="1"/>
    <col min="12541" max="12541" width="22.875" style="1" customWidth="1"/>
    <col min="12542" max="12542" width="3.875" style="1" customWidth="1"/>
    <col min="12543" max="12543" width="7.5" style="1" customWidth="1"/>
    <col min="12544" max="12548" width="9" style="1" hidden="1" customWidth="1"/>
    <col min="12549" max="12549" width="12.125" style="1" customWidth="1"/>
    <col min="12550" max="12550" width="10.25" style="1" customWidth="1"/>
    <col min="12551" max="12551" width="8.75" style="1" customWidth="1"/>
    <col min="12552" max="12552" width="10.25" style="1" customWidth="1"/>
    <col min="12553" max="12553" width="8.75" style="1" customWidth="1"/>
    <col min="12554" max="12554" width="11.25" style="1" customWidth="1"/>
    <col min="12555" max="12555" width="8.75" style="1" customWidth="1"/>
    <col min="12556" max="12556" width="12.125" style="1" customWidth="1"/>
    <col min="12557" max="12557" width="23" style="1" customWidth="1"/>
    <col min="12558" max="12558" width="9" style="1"/>
    <col min="12559" max="12559" width="12.75" style="1" customWidth="1"/>
    <col min="12560" max="12560" width="9" style="1"/>
    <col min="12561" max="12561" width="12.75" style="1" customWidth="1"/>
    <col min="12562" max="12793" width="9" style="1"/>
    <col min="12794" max="12794" width="4.875" style="1" customWidth="1"/>
    <col min="12795" max="12795" width="3.875" style="1" customWidth="1"/>
    <col min="12796" max="12796" width="8.5" style="1" customWidth="1"/>
    <col min="12797" max="12797" width="22.875" style="1" customWidth="1"/>
    <col min="12798" max="12798" width="3.875" style="1" customWidth="1"/>
    <col min="12799" max="12799" width="7.5" style="1" customWidth="1"/>
    <col min="12800" max="12804" width="9" style="1" hidden="1" customWidth="1"/>
    <col min="12805" max="12805" width="12.125" style="1" customWidth="1"/>
    <col min="12806" max="12806" width="10.25" style="1" customWidth="1"/>
    <col min="12807" max="12807" width="8.75" style="1" customWidth="1"/>
    <col min="12808" max="12808" width="10.25" style="1" customWidth="1"/>
    <col min="12809" max="12809" width="8.75" style="1" customWidth="1"/>
    <col min="12810" max="12810" width="11.25" style="1" customWidth="1"/>
    <col min="12811" max="12811" width="8.75" style="1" customWidth="1"/>
    <col min="12812" max="12812" width="12.125" style="1" customWidth="1"/>
    <col min="12813" max="12813" width="23" style="1" customWidth="1"/>
    <col min="12814" max="12814" width="9" style="1"/>
    <col min="12815" max="12815" width="12.75" style="1" customWidth="1"/>
    <col min="12816" max="12816" width="9" style="1"/>
    <col min="12817" max="12817" width="12.75" style="1" customWidth="1"/>
    <col min="12818" max="13049" width="9" style="1"/>
    <col min="13050" max="13050" width="4.875" style="1" customWidth="1"/>
    <col min="13051" max="13051" width="3.875" style="1" customWidth="1"/>
    <col min="13052" max="13052" width="8.5" style="1" customWidth="1"/>
    <col min="13053" max="13053" width="22.875" style="1" customWidth="1"/>
    <col min="13054" max="13054" width="3.875" style="1" customWidth="1"/>
    <col min="13055" max="13055" width="7.5" style="1" customWidth="1"/>
    <col min="13056" max="13060" width="9" style="1" hidden="1" customWidth="1"/>
    <col min="13061" max="13061" width="12.125" style="1" customWidth="1"/>
    <col min="13062" max="13062" width="10.25" style="1" customWidth="1"/>
    <col min="13063" max="13063" width="8.75" style="1" customWidth="1"/>
    <col min="13064" max="13064" width="10.25" style="1" customWidth="1"/>
    <col min="13065" max="13065" width="8.75" style="1" customWidth="1"/>
    <col min="13066" max="13066" width="11.25" style="1" customWidth="1"/>
    <col min="13067" max="13067" width="8.75" style="1" customWidth="1"/>
    <col min="13068" max="13068" width="12.125" style="1" customWidth="1"/>
    <col min="13069" max="13069" width="23" style="1" customWidth="1"/>
    <col min="13070" max="13070" width="9" style="1"/>
    <col min="13071" max="13071" width="12.75" style="1" customWidth="1"/>
    <col min="13072" max="13072" width="9" style="1"/>
    <col min="13073" max="13073" width="12.75" style="1" customWidth="1"/>
    <col min="13074" max="13305" width="9" style="1"/>
    <col min="13306" max="13306" width="4.875" style="1" customWidth="1"/>
    <col min="13307" max="13307" width="3.875" style="1" customWidth="1"/>
    <col min="13308" max="13308" width="8.5" style="1" customWidth="1"/>
    <col min="13309" max="13309" width="22.875" style="1" customWidth="1"/>
    <col min="13310" max="13310" width="3.875" style="1" customWidth="1"/>
    <col min="13311" max="13311" width="7.5" style="1" customWidth="1"/>
    <col min="13312" max="13316" width="9" style="1" hidden="1" customWidth="1"/>
    <col min="13317" max="13317" width="12.125" style="1" customWidth="1"/>
    <col min="13318" max="13318" width="10.25" style="1" customWidth="1"/>
    <col min="13319" max="13319" width="8.75" style="1" customWidth="1"/>
    <col min="13320" max="13320" width="10.25" style="1" customWidth="1"/>
    <col min="13321" max="13321" width="8.75" style="1" customWidth="1"/>
    <col min="13322" max="13322" width="11.25" style="1" customWidth="1"/>
    <col min="13323" max="13323" width="8.75" style="1" customWidth="1"/>
    <col min="13324" max="13324" width="12.125" style="1" customWidth="1"/>
    <col min="13325" max="13325" width="23" style="1" customWidth="1"/>
    <col min="13326" max="13326" width="9" style="1"/>
    <col min="13327" max="13327" width="12.75" style="1" customWidth="1"/>
    <col min="13328" max="13328" width="9" style="1"/>
    <col min="13329" max="13329" width="12.75" style="1" customWidth="1"/>
    <col min="13330" max="13561" width="9" style="1"/>
    <col min="13562" max="13562" width="4.875" style="1" customWidth="1"/>
    <col min="13563" max="13563" width="3.875" style="1" customWidth="1"/>
    <col min="13564" max="13564" width="8.5" style="1" customWidth="1"/>
    <col min="13565" max="13565" width="22.875" style="1" customWidth="1"/>
    <col min="13566" max="13566" width="3.875" style="1" customWidth="1"/>
    <col min="13567" max="13567" width="7.5" style="1" customWidth="1"/>
    <col min="13568" max="13572" width="9" style="1" hidden="1" customWidth="1"/>
    <col min="13573" max="13573" width="12.125" style="1" customWidth="1"/>
    <col min="13574" max="13574" width="10.25" style="1" customWidth="1"/>
    <col min="13575" max="13575" width="8.75" style="1" customWidth="1"/>
    <col min="13576" max="13576" width="10.25" style="1" customWidth="1"/>
    <col min="13577" max="13577" width="8.75" style="1" customWidth="1"/>
    <col min="13578" max="13578" width="11.25" style="1" customWidth="1"/>
    <col min="13579" max="13579" width="8.75" style="1" customWidth="1"/>
    <col min="13580" max="13580" width="12.125" style="1" customWidth="1"/>
    <col min="13581" max="13581" width="23" style="1" customWidth="1"/>
    <col min="13582" max="13582" width="9" style="1"/>
    <col min="13583" max="13583" width="12.75" style="1" customWidth="1"/>
    <col min="13584" max="13584" width="9" style="1"/>
    <col min="13585" max="13585" width="12.75" style="1" customWidth="1"/>
    <col min="13586" max="13817" width="9" style="1"/>
    <col min="13818" max="13818" width="4.875" style="1" customWidth="1"/>
    <col min="13819" max="13819" width="3.875" style="1" customWidth="1"/>
    <col min="13820" max="13820" width="8.5" style="1" customWidth="1"/>
    <col min="13821" max="13821" width="22.875" style="1" customWidth="1"/>
    <col min="13822" max="13822" width="3.875" style="1" customWidth="1"/>
    <col min="13823" max="13823" width="7.5" style="1" customWidth="1"/>
    <col min="13824" max="13828" width="9" style="1" hidden="1" customWidth="1"/>
    <col min="13829" max="13829" width="12.125" style="1" customWidth="1"/>
    <col min="13830" max="13830" width="10.25" style="1" customWidth="1"/>
    <col min="13831" max="13831" width="8.75" style="1" customWidth="1"/>
    <col min="13832" max="13832" width="10.25" style="1" customWidth="1"/>
    <col min="13833" max="13833" width="8.75" style="1" customWidth="1"/>
    <col min="13834" max="13834" width="11.25" style="1" customWidth="1"/>
    <col min="13835" max="13835" width="8.75" style="1" customWidth="1"/>
    <col min="13836" max="13836" width="12.125" style="1" customWidth="1"/>
    <col min="13837" max="13837" width="23" style="1" customWidth="1"/>
    <col min="13838" max="13838" width="9" style="1"/>
    <col min="13839" max="13839" width="12.75" style="1" customWidth="1"/>
    <col min="13840" max="13840" width="9" style="1"/>
    <col min="13841" max="13841" width="12.75" style="1" customWidth="1"/>
    <col min="13842" max="14073" width="9" style="1"/>
    <col min="14074" max="14074" width="4.875" style="1" customWidth="1"/>
    <col min="14075" max="14075" width="3.875" style="1" customWidth="1"/>
    <col min="14076" max="14076" width="8.5" style="1" customWidth="1"/>
    <col min="14077" max="14077" width="22.875" style="1" customWidth="1"/>
    <col min="14078" max="14078" width="3.875" style="1" customWidth="1"/>
    <col min="14079" max="14079" width="7.5" style="1" customWidth="1"/>
    <col min="14080" max="14084" width="9" style="1" hidden="1" customWidth="1"/>
    <col min="14085" max="14085" width="12.125" style="1" customWidth="1"/>
    <col min="14086" max="14086" width="10.25" style="1" customWidth="1"/>
    <col min="14087" max="14087" width="8.75" style="1" customWidth="1"/>
    <col min="14088" max="14088" width="10.25" style="1" customWidth="1"/>
    <col min="14089" max="14089" width="8.75" style="1" customWidth="1"/>
    <col min="14090" max="14090" width="11.25" style="1" customWidth="1"/>
    <col min="14091" max="14091" width="8.75" style="1" customWidth="1"/>
    <col min="14092" max="14092" width="12.125" style="1" customWidth="1"/>
    <col min="14093" max="14093" width="23" style="1" customWidth="1"/>
    <col min="14094" max="14094" width="9" style="1"/>
    <col min="14095" max="14095" width="12.75" style="1" customWidth="1"/>
    <col min="14096" max="14096" width="9" style="1"/>
    <col min="14097" max="14097" width="12.75" style="1" customWidth="1"/>
    <col min="14098" max="14329" width="9" style="1"/>
    <col min="14330" max="14330" width="4.875" style="1" customWidth="1"/>
    <col min="14331" max="14331" width="3.875" style="1" customWidth="1"/>
    <col min="14332" max="14332" width="8.5" style="1" customWidth="1"/>
    <col min="14333" max="14333" width="22.875" style="1" customWidth="1"/>
    <col min="14334" max="14334" width="3.875" style="1" customWidth="1"/>
    <col min="14335" max="14335" width="7.5" style="1" customWidth="1"/>
    <col min="14336" max="14340" width="9" style="1" hidden="1" customWidth="1"/>
    <col min="14341" max="14341" width="12.125" style="1" customWidth="1"/>
    <col min="14342" max="14342" width="10.25" style="1" customWidth="1"/>
    <col min="14343" max="14343" width="8.75" style="1" customWidth="1"/>
    <col min="14344" max="14344" width="10.25" style="1" customWidth="1"/>
    <col min="14345" max="14345" width="8.75" style="1" customWidth="1"/>
    <col min="14346" max="14346" width="11.25" style="1" customWidth="1"/>
    <col min="14347" max="14347" width="8.75" style="1" customWidth="1"/>
    <col min="14348" max="14348" width="12.125" style="1" customWidth="1"/>
    <col min="14349" max="14349" width="23" style="1" customWidth="1"/>
    <col min="14350" max="14350" width="9" style="1"/>
    <col min="14351" max="14351" width="12.75" style="1" customWidth="1"/>
    <col min="14352" max="14352" width="9" style="1"/>
    <col min="14353" max="14353" width="12.75" style="1" customWidth="1"/>
    <col min="14354" max="14585" width="9" style="1"/>
    <col min="14586" max="14586" width="4.875" style="1" customWidth="1"/>
    <col min="14587" max="14587" width="3.875" style="1" customWidth="1"/>
    <col min="14588" max="14588" width="8.5" style="1" customWidth="1"/>
    <col min="14589" max="14589" width="22.875" style="1" customWidth="1"/>
    <col min="14590" max="14590" width="3.875" style="1" customWidth="1"/>
    <col min="14591" max="14591" width="7.5" style="1" customWidth="1"/>
    <col min="14592" max="14596" width="9" style="1" hidden="1" customWidth="1"/>
    <col min="14597" max="14597" width="12.125" style="1" customWidth="1"/>
    <col min="14598" max="14598" width="10.25" style="1" customWidth="1"/>
    <col min="14599" max="14599" width="8.75" style="1" customWidth="1"/>
    <col min="14600" max="14600" width="10.25" style="1" customWidth="1"/>
    <col min="14601" max="14601" width="8.75" style="1" customWidth="1"/>
    <col min="14602" max="14602" width="11.25" style="1" customWidth="1"/>
    <col min="14603" max="14603" width="8.75" style="1" customWidth="1"/>
    <col min="14604" max="14604" width="12.125" style="1" customWidth="1"/>
    <col min="14605" max="14605" width="23" style="1" customWidth="1"/>
    <col min="14606" max="14606" width="9" style="1"/>
    <col min="14607" max="14607" width="12.75" style="1" customWidth="1"/>
    <col min="14608" max="14608" width="9" style="1"/>
    <col min="14609" max="14609" width="12.75" style="1" customWidth="1"/>
    <col min="14610" max="14841" width="9" style="1"/>
    <col min="14842" max="14842" width="4.875" style="1" customWidth="1"/>
    <col min="14843" max="14843" width="3.875" style="1" customWidth="1"/>
    <col min="14844" max="14844" width="8.5" style="1" customWidth="1"/>
    <col min="14845" max="14845" width="22.875" style="1" customWidth="1"/>
    <col min="14846" max="14846" width="3.875" style="1" customWidth="1"/>
    <col min="14847" max="14847" width="7.5" style="1" customWidth="1"/>
    <col min="14848" max="14852" width="9" style="1" hidden="1" customWidth="1"/>
    <col min="14853" max="14853" width="12.125" style="1" customWidth="1"/>
    <col min="14854" max="14854" width="10.25" style="1" customWidth="1"/>
    <col min="14855" max="14855" width="8.75" style="1" customWidth="1"/>
    <col min="14856" max="14856" width="10.25" style="1" customWidth="1"/>
    <col min="14857" max="14857" width="8.75" style="1" customWidth="1"/>
    <col min="14858" max="14858" width="11.25" style="1" customWidth="1"/>
    <col min="14859" max="14859" width="8.75" style="1" customWidth="1"/>
    <col min="14860" max="14860" width="12.125" style="1" customWidth="1"/>
    <col min="14861" max="14861" width="23" style="1" customWidth="1"/>
    <col min="14862" max="14862" width="9" style="1"/>
    <col min="14863" max="14863" width="12.75" style="1" customWidth="1"/>
    <col min="14864" max="14864" width="9" style="1"/>
    <col min="14865" max="14865" width="12.75" style="1" customWidth="1"/>
    <col min="14866" max="15097" width="9" style="1"/>
    <col min="15098" max="15098" width="4.875" style="1" customWidth="1"/>
    <col min="15099" max="15099" width="3.875" style="1" customWidth="1"/>
    <col min="15100" max="15100" width="8.5" style="1" customWidth="1"/>
    <col min="15101" max="15101" width="22.875" style="1" customWidth="1"/>
    <col min="15102" max="15102" width="3.875" style="1" customWidth="1"/>
    <col min="15103" max="15103" width="7.5" style="1" customWidth="1"/>
    <col min="15104" max="15108" width="9" style="1" hidden="1" customWidth="1"/>
    <col min="15109" max="15109" width="12.125" style="1" customWidth="1"/>
    <col min="15110" max="15110" width="10.25" style="1" customWidth="1"/>
    <col min="15111" max="15111" width="8.75" style="1" customWidth="1"/>
    <col min="15112" max="15112" width="10.25" style="1" customWidth="1"/>
    <col min="15113" max="15113" width="8.75" style="1" customWidth="1"/>
    <col min="15114" max="15114" width="11.25" style="1" customWidth="1"/>
    <col min="15115" max="15115" width="8.75" style="1" customWidth="1"/>
    <col min="15116" max="15116" width="12.125" style="1" customWidth="1"/>
    <col min="15117" max="15117" width="23" style="1" customWidth="1"/>
    <col min="15118" max="15118" width="9" style="1"/>
    <col min="15119" max="15119" width="12.75" style="1" customWidth="1"/>
    <col min="15120" max="15120" width="9" style="1"/>
    <col min="15121" max="15121" width="12.75" style="1" customWidth="1"/>
    <col min="15122" max="15353" width="9" style="1"/>
    <col min="15354" max="15354" width="4.875" style="1" customWidth="1"/>
    <col min="15355" max="15355" width="3.875" style="1" customWidth="1"/>
    <col min="15356" max="15356" width="8.5" style="1" customWidth="1"/>
    <col min="15357" max="15357" width="22.875" style="1" customWidth="1"/>
    <col min="15358" max="15358" width="3.875" style="1" customWidth="1"/>
    <col min="15359" max="15359" width="7.5" style="1" customWidth="1"/>
    <col min="15360" max="15364" width="9" style="1" hidden="1" customWidth="1"/>
    <col min="15365" max="15365" width="12.125" style="1" customWidth="1"/>
    <col min="15366" max="15366" width="10.25" style="1" customWidth="1"/>
    <col min="15367" max="15367" width="8.75" style="1" customWidth="1"/>
    <col min="15368" max="15368" width="10.25" style="1" customWidth="1"/>
    <col min="15369" max="15369" width="8.75" style="1" customWidth="1"/>
    <col min="15370" max="15370" width="11.25" style="1" customWidth="1"/>
    <col min="15371" max="15371" width="8.75" style="1" customWidth="1"/>
    <col min="15372" max="15372" width="12.125" style="1" customWidth="1"/>
    <col min="15373" max="15373" width="23" style="1" customWidth="1"/>
    <col min="15374" max="15374" width="9" style="1"/>
    <col min="15375" max="15375" width="12.75" style="1" customWidth="1"/>
    <col min="15376" max="15376" width="9" style="1"/>
    <col min="15377" max="15377" width="12.75" style="1" customWidth="1"/>
    <col min="15378" max="15609" width="9" style="1"/>
    <col min="15610" max="15610" width="4.875" style="1" customWidth="1"/>
    <col min="15611" max="15611" width="3.875" style="1" customWidth="1"/>
    <col min="15612" max="15612" width="8.5" style="1" customWidth="1"/>
    <col min="15613" max="15613" width="22.875" style="1" customWidth="1"/>
    <col min="15614" max="15614" width="3.875" style="1" customWidth="1"/>
    <col min="15615" max="15615" width="7.5" style="1" customWidth="1"/>
    <col min="15616" max="15620" width="9" style="1" hidden="1" customWidth="1"/>
    <col min="15621" max="15621" width="12.125" style="1" customWidth="1"/>
    <col min="15622" max="15622" width="10.25" style="1" customWidth="1"/>
    <col min="15623" max="15623" width="8.75" style="1" customWidth="1"/>
    <col min="15624" max="15624" width="10.25" style="1" customWidth="1"/>
    <col min="15625" max="15625" width="8.75" style="1" customWidth="1"/>
    <col min="15626" max="15626" width="11.25" style="1" customWidth="1"/>
    <col min="15627" max="15627" width="8.75" style="1" customWidth="1"/>
    <col min="15628" max="15628" width="12.125" style="1" customWidth="1"/>
    <col min="15629" max="15629" width="23" style="1" customWidth="1"/>
    <col min="15630" max="15630" width="9" style="1"/>
    <col min="15631" max="15631" width="12.75" style="1" customWidth="1"/>
    <col min="15632" max="15632" width="9" style="1"/>
    <col min="15633" max="15633" width="12.75" style="1" customWidth="1"/>
    <col min="15634" max="15865" width="9" style="1"/>
    <col min="15866" max="15866" width="4.875" style="1" customWidth="1"/>
    <col min="15867" max="15867" width="3.875" style="1" customWidth="1"/>
    <col min="15868" max="15868" width="8.5" style="1" customWidth="1"/>
    <col min="15869" max="15869" width="22.875" style="1" customWidth="1"/>
    <col min="15870" max="15870" width="3.875" style="1" customWidth="1"/>
    <col min="15871" max="15871" width="7.5" style="1" customWidth="1"/>
    <col min="15872" max="15876" width="9" style="1" hidden="1" customWidth="1"/>
    <col min="15877" max="15877" width="12.125" style="1" customWidth="1"/>
    <col min="15878" max="15878" width="10.25" style="1" customWidth="1"/>
    <col min="15879" max="15879" width="8.75" style="1" customWidth="1"/>
    <col min="15880" max="15880" width="10.25" style="1" customWidth="1"/>
    <col min="15881" max="15881" width="8.75" style="1" customWidth="1"/>
    <col min="15882" max="15882" width="11.25" style="1" customWidth="1"/>
    <col min="15883" max="15883" width="8.75" style="1" customWidth="1"/>
    <col min="15884" max="15884" width="12.125" style="1" customWidth="1"/>
    <col min="15885" max="15885" width="23" style="1" customWidth="1"/>
    <col min="15886" max="15886" width="9" style="1"/>
    <col min="15887" max="15887" width="12.75" style="1" customWidth="1"/>
    <col min="15888" max="15888" width="9" style="1"/>
    <col min="15889" max="15889" width="12.75" style="1" customWidth="1"/>
    <col min="15890" max="16121" width="9" style="1"/>
    <col min="16122" max="16122" width="4.875" style="1" customWidth="1"/>
    <col min="16123" max="16123" width="3.875" style="1" customWidth="1"/>
    <col min="16124" max="16124" width="8.5" style="1" customWidth="1"/>
    <col min="16125" max="16125" width="22.875" style="1" customWidth="1"/>
    <col min="16126" max="16126" width="3.875" style="1" customWidth="1"/>
    <col min="16127" max="16127" width="7.5" style="1" customWidth="1"/>
    <col min="16128" max="16132" width="9" style="1" hidden="1" customWidth="1"/>
    <col min="16133" max="16133" width="12.125" style="1" customWidth="1"/>
    <col min="16134" max="16134" width="10.25" style="1" customWidth="1"/>
    <col min="16135" max="16135" width="8.75" style="1" customWidth="1"/>
    <col min="16136" max="16136" width="10.25" style="1" customWidth="1"/>
    <col min="16137" max="16137" width="8.75" style="1" customWidth="1"/>
    <col min="16138" max="16138" width="11.25" style="1" customWidth="1"/>
    <col min="16139" max="16139" width="8.75" style="1" customWidth="1"/>
    <col min="16140" max="16140" width="12.125" style="1" customWidth="1"/>
    <col min="16141" max="16141" width="23" style="1" customWidth="1"/>
    <col min="16142" max="16142" width="9" style="1"/>
    <col min="16143" max="16143" width="12.75" style="1" customWidth="1"/>
    <col min="16144" max="16144" width="9" style="1"/>
    <col min="16145" max="16145" width="12.75" style="1" customWidth="1"/>
    <col min="16146" max="16384" width="9" style="1"/>
  </cols>
  <sheetData>
    <row r="1" ht="33.95" customHeight="1" spans="1:13">
      <c r="A1" s="3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2.95" customHeight="1" spans="1:13">
      <c r="A2" s="4" t="s">
        <v>1</v>
      </c>
      <c r="B2" s="4" t="s">
        <v>14</v>
      </c>
      <c r="C2" s="4" t="s">
        <v>15</v>
      </c>
      <c r="D2" s="4" t="s">
        <v>16</v>
      </c>
      <c r="E2" s="5" t="s">
        <v>17</v>
      </c>
      <c r="F2" s="6" t="s">
        <v>18</v>
      </c>
      <c r="G2" s="6"/>
      <c r="H2" s="6"/>
      <c r="I2" s="6"/>
      <c r="J2" s="6"/>
      <c r="K2" s="6" t="s">
        <v>19</v>
      </c>
      <c r="L2" s="6" t="s">
        <v>20</v>
      </c>
      <c r="M2" s="6" t="s">
        <v>21</v>
      </c>
    </row>
    <row r="3" ht="38.1" customHeight="1" spans="1:13">
      <c r="A3" s="4"/>
      <c r="B3" s="4"/>
      <c r="C3" s="4"/>
      <c r="D3" s="4"/>
      <c r="E3" s="5"/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/>
      <c r="L3" s="6"/>
      <c r="M3" s="6"/>
    </row>
    <row r="4" ht="9.95" customHeight="1" spans="1:13">
      <c r="A4" s="4"/>
      <c r="B4" s="4"/>
      <c r="C4" s="4"/>
      <c r="D4" s="4"/>
      <c r="E4" s="5"/>
      <c r="F4" s="6"/>
      <c r="G4" s="6"/>
      <c r="H4" s="6"/>
      <c r="I4" s="6">
        <v>0.2</v>
      </c>
      <c r="J4" s="6">
        <v>0.09</v>
      </c>
      <c r="K4" s="6"/>
      <c r="L4" s="6"/>
      <c r="M4" s="6"/>
    </row>
    <row r="5" ht="13.5" spans="1:13">
      <c r="A5" s="7" t="s">
        <v>27</v>
      </c>
      <c r="B5" s="8" t="s">
        <v>28</v>
      </c>
      <c r="C5" s="8"/>
      <c r="D5" s="9"/>
      <c r="E5" s="9"/>
      <c r="F5" s="10"/>
      <c r="G5" s="11"/>
      <c r="H5" s="10"/>
      <c r="I5" s="26"/>
      <c r="J5" s="27"/>
      <c r="K5" s="28"/>
      <c r="L5" s="28"/>
      <c r="M5" s="29"/>
    </row>
    <row r="6" ht="13.5" spans="1:13">
      <c r="A6" s="7"/>
      <c r="B6" s="8" t="s">
        <v>29</v>
      </c>
      <c r="C6" s="8"/>
      <c r="D6" s="9"/>
      <c r="E6" s="9"/>
      <c r="F6" s="10"/>
      <c r="G6" s="11"/>
      <c r="H6" s="10"/>
      <c r="I6" s="26"/>
      <c r="J6" s="27"/>
      <c r="K6" s="28"/>
      <c r="L6" s="28"/>
      <c r="M6" s="29"/>
    </row>
    <row r="7" ht="67.5" spans="1:13">
      <c r="A7" s="9">
        <v>1</v>
      </c>
      <c r="B7" s="12" t="s">
        <v>30</v>
      </c>
      <c r="C7" s="12" t="s">
        <v>31</v>
      </c>
      <c r="D7" s="9" t="s">
        <v>32</v>
      </c>
      <c r="E7" s="10">
        <v>1316.53</v>
      </c>
      <c r="F7" s="13">
        <v>1</v>
      </c>
      <c r="G7" s="14"/>
      <c r="H7" s="10">
        <v>1</v>
      </c>
      <c r="I7" s="30">
        <f>(F7+G7+H7)*$I$4</f>
        <v>0.4</v>
      </c>
      <c r="J7" s="31">
        <f>(I7+H7+G7+F7)*$J$4</f>
        <v>0.216</v>
      </c>
      <c r="K7" s="32">
        <f t="shared" ref="K7:K15" si="0">F7+G7+H7+I7+J7</f>
        <v>2.616</v>
      </c>
      <c r="L7" s="32">
        <f t="shared" ref="L7:L20" si="1">K7*E7</f>
        <v>3444.04248</v>
      </c>
      <c r="M7" s="32" t="s">
        <v>33</v>
      </c>
    </row>
    <row r="8" ht="67.5" spans="1:13">
      <c r="A8" s="9">
        <v>2</v>
      </c>
      <c r="B8" s="12" t="s">
        <v>34</v>
      </c>
      <c r="C8" s="12" t="s">
        <v>35</v>
      </c>
      <c r="D8" s="9" t="s">
        <v>36</v>
      </c>
      <c r="E8" s="10">
        <f>1316.53*0.2</f>
        <v>263.306</v>
      </c>
      <c r="F8" s="13">
        <v>50</v>
      </c>
      <c r="G8" s="14">
        <v>200</v>
      </c>
      <c r="H8" s="10">
        <v>40</v>
      </c>
      <c r="I8" s="30">
        <f>(F8+G8+H8)*$I$4</f>
        <v>58</v>
      </c>
      <c r="J8" s="31">
        <f>(I8+H8+G8+F8)*$J$4</f>
        <v>31.32</v>
      </c>
      <c r="K8" s="32">
        <f t="shared" si="0"/>
        <v>379.32</v>
      </c>
      <c r="L8" s="32">
        <f t="shared" si="1"/>
        <v>99877.23192</v>
      </c>
      <c r="M8" s="32" t="s">
        <v>33</v>
      </c>
    </row>
    <row r="9" ht="90" spans="1:13">
      <c r="A9" s="9">
        <v>3</v>
      </c>
      <c r="B9" s="12" t="s">
        <v>37</v>
      </c>
      <c r="C9" s="12" t="s">
        <v>38</v>
      </c>
      <c r="D9" s="9" t="s">
        <v>36</v>
      </c>
      <c r="E9" s="10">
        <f>1316.53*0.2</f>
        <v>263.306</v>
      </c>
      <c r="F9" s="14">
        <v>80</v>
      </c>
      <c r="G9" s="5">
        <v>420</v>
      </c>
      <c r="H9" s="10">
        <v>40</v>
      </c>
      <c r="I9" s="30">
        <f>(F9+G9+H9)*$I$4</f>
        <v>108</v>
      </c>
      <c r="J9" s="31">
        <f>(I9+H9+G9+F9)*$J$4</f>
        <v>58.32</v>
      </c>
      <c r="K9" s="32">
        <f t="shared" si="0"/>
        <v>706.32</v>
      </c>
      <c r="L9" s="32">
        <f t="shared" si="1"/>
        <v>185978.29392</v>
      </c>
      <c r="M9" s="32" t="s">
        <v>33</v>
      </c>
    </row>
    <row r="10" ht="123.75" spans="1:13">
      <c r="A10" s="9">
        <v>4</v>
      </c>
      <c r="B10" s="12" t="s">
        <v>39</v>
      </c>
      <c r="C10" s="12" t="s">
        <v>40</v>
      </c>
      <c r="D10" s="9" t="s">
        <v>32</v>
      </c>
      <c r="E10" s="10">
        <v>1316.53</v>
      </c>
      <c r="F10" s="13">
        <v>18</v>
      </c>
      <c r="G10" s="14">
        <v>120</v>
      </c>
      <c r="H10" s="10">
        <f t="shared" ref="H10" si="2">G10*0.1</f>
        <v>12</v>
      </c>
      <c r="I10" s="30">
        <f>(F10+G10+H10)*$I$4</f>
        <v>30</v>
      </c>
      <c r="J10" s="31">
        <f>(I10+H10+G10+F10)*$J$4</f>
        <v>16.2</v>
      </c>
      <c r="K10" s="32">
        <f t="shared" si="0"/>
        <v>196.2</v>
      </c>
      <c r="L10" s="32">
        <f t="shared" si="1"/>
        <v>258303.186</v>
      </c>
      <c r="M10" s="32" t="s">
        <v>33</v>
      </c>
    </row>
    <row r="11" ht="78.75" spans="1:13">
      <c r="A11" s="9">
        <v>5</v>
      </c>
      <c r="B11" s="12" t="s">
        <v>41</v>
      </c>
      <c r="C11" s="12" t="s">
        <v>42</v>
      </c>
      <c r="D11" s="9" t="s">
        <v>43</v>
      </c>
      <c r="E11" s="10">
        <v>122.6</v>
      </c>
      <c r="F11" s="13">
        <v>13.5</v>
      </c>
      <c r="G11" s="14">
        <v>0</v>
      </c>
      <c r="H11" s="10">
        <v>9</v>
      </c>
      <c r="I11" s="30">
        <f>(F11+G11*0+H11)*$I$4</f>
        <v>4.5</v>
      </c>
      <c r="J11" s="31">
        <f>(I11+H11+G11*0+F11)*$J$4</f>
        <v>2.43</v>
      </c>
      <c r="K11" s="32">
        <f t="shared" si="0"/>
        <v>29.43</v>
      </c>
      <c r="L11" s="32">
        <f t="shared" si="1"/>
        <v>3608.118</v>
      </c>
      <c r="M11" s="32" t="s">
        <v>33</v>
      </c>
    </row>
    <row r="12" ht="78.75" spans="1:13">
      <c r="A12" s="9">
        <v>6</v>
      </c>
      <c r="B12" s="12" t="s">
        <v>44</v>
      </c>
      <c r="C12" s="12" t="s">
        <v>45</v>
      </c>
      <c r="D12" s="9" t="s">
        <v>43</v>
      </c>
      <c r="E12" s="10">
        <v>81</v>
      </c>
      <c r="F12" s="13">
        <v>22.5</v>
      </c>
      <c r="G12" s="14">
        <v>0</v>
      </c>
      <c r="H12" s="10">
        <v>3.02</v>
      </c>
      <c r="I12" s="30">
        <f>(F12+G12*0+H12)*$I$4</f>
        <v>5.104</v>
      </c>
      <c r="J12" s="31">
        <f>(I12+H12+G12*0+F12)*$J$4</f>
        <v>2.75616</v>
      </c>
      <c r="K12" s="32">
        <f t="shared" si="0"/>
        <v>33.38016</v>
      </c>
      <c r="L12" s="32">
        <f t="shared" si="1"/>
        <v>2703.79296</v>
      </c>
      <c r="M12" s="32" t="s">
        <v>33</v>
      </c>
    </row>
    <row r="13" ht="56.25" spans="1:13">
      <c r="A13" s="9">
        <v>7</v>
      </c>
      <c r="B13" s="12" t="s">
        <v>46</v>
      </c>
      <c r="C13" s="12" t="s">
        <v>47</v>
      </c>
      <c r="D13" s="9" t="s">
        <v>43</v>
      </c>
      <c r="E13" s="10">
        <v>581.29</v>
      </c>
      <c r="F13" s="13">
        <v>2.25</v>
      </c>
      <c r="G13" s="14">
        <v>15</v>
      </c>
      <c r="H13" s="10">
        <v>1.5</v>
      </c>
      <c r="I13" s="30">
        <f>(F13+G13+H13)*$I$4</f>
        <v>3.75</v>
      </c>
      <c r="J13" s="31">
        <f>(I13+H13+G13+F13)*$J$4</f>
        <v>2.025</v>
      </c>
      <c r="K13" s="32">
        <f t="shared" si="0"/>
        <v>24.525</v>
      </c>
      <c r="L13" s="32">
        <f t="shared" si="1"/>
        <v>14256.13725</v>
      </c>
      <c r="M13" s="32" t="s">
        <v>33</v>
      </c>
    </row>
    <row r="14" ht="45" spans="1:15">
      <c r="A14" s="9">
        <v>8</v>
      </c>
      <c r="B14" s="12" t="s">
        <v>48</v>
      </c>
      <c r="C14" s="12" t="s">
        <v>49</v>
      </c>
      <c r="D14" s="9" t="s">
        <v>50</v>
      </c>
      <c r="E14" s="10">
        <v>1</v>
      </c>
      <c r="F14" s="13">
        <v>2311.42</v>
      </c>
      <c r="G14" s="14">
        <v>4790.34</v>
      </c>
      <c r="H14" s="10">
        <v>558.279999999999</v>
      </c>
      <c r="I14" s="30">
        <f>(F14+G14+H14)*$I$4</f>
        <v>1532.008</v>
      </c>
      <c r="J14" s="31">
        <f>(I14+H14+G14+F14)*$J$4</f>
        <v>827.28432</v>
      </c>
      <c r="K14" s="32">
        <f t="shared" si="0"/>
        <v>10019.33232</v>
      </c>
      <c r="L14" s="32">
        <f t="shared" si="1"/>
        <v>10019.33232</v>
      </c>
      <c r="M14" s="32" t="s">
        <v>51</v>
      </c>
      <c r="O14" s="1">
        <f>L14+L15+L16+L17+L18+L19+L20</f>
        <v>83271.9283816</v>
      </c>
    </row>
    <row r="15" ht="25" customHeight="1" spans="1:13">
      <c r="A15" s="9">
        <v>9</v>
      </c>
      <c r="B15" s="12" t="s">
        <v>52</v>
      </c>
      <c r="C15" s="12" t="s">
        <v>53</v>
      </c>
      <c r="D15" s="9" t="s">
        <v>32</v>
      </c>
      <c r="E15" s="10">
        <f>95.2*0+(4.15+5.45)*15.8*0.5+4.5*4.2*0.5</f>
        <v>85.29</v>
      </c>
      <c r="F15" s="13">
        <f>2*500*4/85.29</f>
        <v>46.8988158049009</v>
      </c>
      <c r="G15" s="14"/>
      <c r="H15" s="10">
        <f>10000/85.29</f>
        <v>117.247039512252</v>
      </c>
      <c r="I15" s="30">
        <f>(F15+G15+H15)*$I$4</f>
        <v>32.8291710634306</v>
      </c>
      <c r="J15" s="31">
        <f>(I15+H15+G15+F15)*$J$4</f>
        <v>17.7277523742525</v>
      </c>
      <c r="K15" s="32">
        <f t="shared" si="0"/>
        <v>214.702778754836</v>
      </c>
      <c r="L15" s="32">
        <f t="shared" si="1"/>
        <v>18312</v>
      </c>
      <c r="M15" s="32" t="s">
        <v>51</v>
      </c>
    </row>
    <row r="16" ht="15" customHeight="1" spans="1:13">
      <c r="A16" s="9">
        <v>10</v>
      </c>
      <c r="B16" s="12" t="s">
        <v>54</v>
      </c>
      <c r="C16" s="12" t="s">
        <v>55</v>
      </c>
      <c r="D16" s="9" t="s">
        <v>36</v>
      </c>
      <c r="E16" s="10">
        <f>95.2*0+(4.15+5.45)*15.8*0.5*(1.45+1.28)*0.5+4.5*4.2*0.5*1.55+248.05*0.1+49.37*0.15*0.25</f>
        <v>144.825475</v>
      </c>
      <c r="F16" s="13"/>
      <c r="G16" s="14"/>
      <c r="H16" s="10"/>
      <c r="I16" s="30"/>
      <c r="J16" s="31"/>
      <c r="K16" s="32">
        <v>40</v>
      </c>
      <c r="L16" s="32">
        <f t="shared" si="1"/>
        <v>5793.019</v>
      </c>
      <c r="M16" s="32" t="s">
        <v>51</v>
      </c>
    </row>
    <row r="17" ht="36" customHeight="1" spans="1:13">
      <c r="A17" s="9">
        <v>11</v>
      </c>
      <c r="B17" s="12" t="s">
        <v>56</v>
      </c>
      <c r="C17" s="12" t="s">
        <v>57</v>
      </c>
      <c r="D17" s="9" t="s">
        <v>32</v>
      </c>
      <c r="E17" s="10">
        <f>126.71+106.27+15.07</f>
        <v>248.05</v>
      </c>
      <c r="F17" s="13">
        <v>44.26</v>
      </c>
      <c r="G17" s="14"/>
      <c r="H17" s="10">
        <v>55.2</v>
      </c>
      <c r="I17" s="30">
        <f t="shared" ref="I17:I44" si="3">(F17+G17+H17)*$I$4</f>
        <v>19.892</v>
      </c>
      <c r="J17" s="31">
        <f t="shared" ref="J17:J44" si="4">(I17+H17+G17+F17)*$J$4</f>
        <v>10.74168</v>
      </c>
      <c r="K17" s="32">
        <f t="shared" ref="K17:K30" si="5">F17+G17+H17+I17+J17</f>
        <v>130.09368</v>
      </c>
      <c r="L17" s="32">
        <f t="shared" si="1"/>
        <v>32269.737324</v>
      </c>
      <c r="M17" s="32" t="s">
        <v>51</v>
      </c>
    </row>
    <row r="18" ht="21" customHeight="1" spans="1:13">
      <c r="A18" s="9">
        <v>12</v>
      </c>
      <c r="B18" s="12" t="s">
        <v>58</v>
      </c>
      <c r="C18" s="12" t="s">
        <v>59</v>
      </c>
      <c r="D18" s="9" t="s">
        <v>43</v>
      </c>
      <c r="E18" s="10">
        <f>4.2+3.6+2.4+17.4+7.7+14.07</f>
        <v>49.37</v>
      </c>
      <c r="F18" s="13">
        <v>10</v>
      </c>
      <c r="G18" s="14"/>
      <c r="H18" s="10">
        <v>8.56</v>
      </c>
      <c r="I18" s="30">
        <f t="shared" si="3"/>
        <v>3.712</v>
      </c>
      <c r="J18" s="31">
        <f t="shared" si="4"/>
        <v>2.00448</v>
      </c>
      <c r="K18" s="32">
        <f t="shared" si="5"/>
        <v>24.27648</v>
      </c>
      <c r="L18" s="32">
        <f t="shared" si="1"/>
        <v>1198.5298176</v>
      </c>
      <c r="M18" s="32" t="s">
        <v>51</v>
      </c>
    </row>
    <row r="19" ht="21" customHeight="1" spans="1:13">
      <c r="A19" s="9">
        <v>13</v>
      </c>
      <c r="B19" s="12" t="s">
        <v>60</v>
      </c>
      <c r="C19" s="12" t="s">
        <v>61</v>
      </c>
      <c r="D19" s="9" t="s">
        <v>62</v>
      </c>
      <c r="E19" s="10">
        <v>1</v>
      </c>
      <c r="F19" s="13">
        <v>500</v>
      </c>
      <c r="G19" s="14">
        <v>16.38</v>
      </c>
      <c r="H19" s="10">
        <v>1000</v>
      </c>
      <c r="I19" s="30">
        <f t="shared" si="3"/>
        <v>303.276</v>
      </c>
      <c r="J19" s="31">
        <f t="shared" si="4"/>
        <v>163.76904</v>
      </c>
      <c r="K19" s="32">
        <f t="shared" si="5"/>
        <v>1983.42504</v>
      </c>
      <c r="L19" s="32">
        <f t="shared" si="1"/>
        <v>1983.42504</v>
      </c>
      <c r="M19" s="32" t="s">
        <v>51</v>
      </c>
    </row>
    <row r="20" ht="20.1" customHeight="1" spans="1:13">
      <c r="A20" s="9">
        <v>14</v>
      </c>
      <c r="B20" s="12" t="s">
        <v>63</v>
      </c>
      <c r="C20" s="12" t="s">
        <v>64</v>
      </c>
      <c r="D20" s="9" t="s">
        <v>50</v>
      </c>
      <c r="E20" s="10">
        <v>1</v>
      </c>
      <c r="F20" s="13">
        <v>2615.25</v>
      </c>
      <c r="G20" s="14">
        <v>7569</v>
      </c>
      <c r="H20" s="10">
        <v>286.61</v>
      </c>
      <c r="I20" s="30">
        <f t="shared" si="3"/>
        <v>2094.172</v>
      </c>
      <c r="J20" s="31">
        <f t="shared" si="4"/>
        <v>1130.85288</v>
      </c>
      <c r="K20" s="32">
        <f t="shared" si="5"/>
        <v>13695.88488</v>
      </c>
      <c r="L20" s="32">
        <f t="shared" si="1"/>
        <v>13695.88488</v>
      </c>
      <c r="M20" s="32" t="s">
        <v>51</v>
      </c>
    </row>
    <row r="21" ht="13.5" spans="1:13">
      <c r="A21" s="9"/>
      <c r="B21" s="8" t="s">
        <v>65</v>
      </c>
      <c r="C21" s="12"/>
      <c r="D21" s="9"/>
      <c r="E21" s="10"/>
      <c r="F21" s="13"/>
      <c r="G21" s="14"/>
      <c r="H21" s="10"/>
      <c r="I21" s="30"/>
      <c r="J21" s="31"/>
      <c r="K21" s="32"/>
      <c r="L21" s="32"/>
      <c r="M21" s="32"/>
    </row>
    <row r="22" ht="67.5" spans="1:13">
      <c r="A22" s="9">
        <v>1</v>
      </c>
      <c r="B22" s="12" t="s">
        <v>30</v>
      </c>
      <c r="C22" s="12" t="s">
        <v>66</v>
      </c>
      <c r="D22" s="9" t="s">
        <v>32</v>
      </c>
      <c r="E22" s="10">
        <v>273.73</v>
      </c>
      <c r="F22" s="13">
        <v>1</v>
      </c>
      <c r="G22" s="14"/>
      <c r="H22" s="10">
        <v>1</v>
      </c>
      <c r="I22" s="30">
        <f t="shared" si="3"/>
        <v>0.4</v>
      </c>
      <c r="J22" s="31">
        <f t="shared" si="4"/>
        <v>0.216</v>
      </c>
      <c r="K22" s="32">
        <f t="shared" si="5"/>
        <v>2.616</v>
      </c>
      <c r="L22" s="32">
        <f t="shared" ref="L22:L30" si="6">K22*E22</f>
        <v>716.07768</v>
      </c>
      <c r="M22" s="32" t="s">
        <v>33</v>
      </c>
    </row>
    <row r="23" ht="67.5" spans="1:13">
      <c r="A23" s="9">
        <v>2</v>
      </c>
      <c r="B23" s="12" t="s">
        <v>34</v>
      </c>
      <c r="C23" s="12" t="s">
        <v>35</v>
      </c>
      <c r="D23" s="9" t="s">
        <v>36</v>
      </c>
      <c r="E23" s="10">
        <f>273.73*0.2</f>
        <v>54.746</v>
      </c>
      <c r="F23" s="13">
        <v>50</v>
      </c>
      <c r="G23" s="14">
        <v>200</v>
      </c>
      <c r="H23" s="10">
        <v>40</v>
      </c>
      <c r="I23" s="30">
        <f t="shared" si="3"/>
        <v>58</v>
      </c>
      <c r="J23" s="31">
        <f t="shared" si="4"/>
        <v>31.32</v>
      </c>
      <c r="K23" s="32">
        <f t="shared" si="5"/>
        <v>379.32</v>
      </c>
      <c r="L23" s="32">
        <f t="shared" si="6"/>
        <v>20766.25272</v>
      </c>
      <c r="M23" s="32" t="s">
        <v>33</v>
      </c>
    </row>
    <row r="24" ht="90" spans="1:13">
      <c r="A24" s="9">
        <v>3</v>
      </c>
      <c r="B24" s="12" t="s">
        <v>37</v>
      </c>
      <c r="C24" s="12" t="s">
        <v>38</v>
      </c>
      <c r="D24" s="9" t="s">
        <v>36</v>
      </c>
      <c r="E24" s="10">
        <f>273.73*0.2</f>
        <v>54.746</v>
      </c>
      <c r="F24" s="14">
        <v>80</v>
      </c>
      <c r="G24" s="5">
        <v>420</v>
      </c>
      <c r="H24" s="10">
        <v>40</v>
      </c>
      <c r="I24" s="30">
        <f t="shared" si="3"/>
        <v>108</v>
      </c>
      <c r="J24" s="31">
        <f t="shared" si="4"/>
        <v>58.32</v>
      </c>
      <c r="K24" s="32">
        <f t="shared" si="5"/>
        <v>706.32</v>
      </c>
      <c r="L24" s="32">
        <f t="shared" si="6"/>
        <v>38668.19472</v>
      </c>
      <c r="M24" s="32" t="s">
        <v>33</v>
      </c>
    </row>
    <row r="25" ht="78.75" spans="1:13">
      <c r="A25" s="9">
        <v>4</v>
      </c>
      <c r="B25" s="12" t="s">
        <v>67</v>
      </c>
      <c r="C25" s="12" t="s">
        <v>68</v>
      </c>
      <c r="D25" s="9" t="s">
        <v>36</v>
      </c>
      <c r="E25" s="10">
        <v>0.252</v>
      </c>
      <c r="F25" s="14">
        <v>80</v>
      </c>
      <c r="G25" s="5">
        <v>410</v>
      </c>
      <c r="H25" s="10">
        <v>40</v>
      </c>
      <c r="I25" s="30">
        <f t="shared" si="3"/>
        <v>106</v>
      </c>
      <c r="J25" s="31">
        <f t="shared" si="4"/>
        <v>57.24</v>
      </c>
      <c r="K25" s="32">
        <f t="shared" si="5"/>
        <v>693.24</v>
      </c>
      <c r="L25" s="32">
        <f t="shared" si="6"/>
        <v>174.69648</v>
      </c>
      <c r="M25" s="32" t="s">
        <v>69</v>
      </c>
    </row>
    <row r="26" ht="123.75" spans="1:13">
      <c r="A26" s="9">
        <v>5</v>
      </c>
      <c r="B26" s="12" t="s">
        <v>39</v>
      </c>
      <c r="C26" s="12" t="s">
        <v>40</v>
      </c>
      <c r="D26" s="9" t="s">
        <v>32</v>
      </c>
      <c r="E26" s="10">
        <v>273.73</v>
      </c>
      <c r="F26" s="13">
        <v>18</v>
      </c>
      <c r="G26" s="14">
        <v>120</v>
      </c>
      <c r="H26" s="10">
        <f t="shared" ref="H26" si="7">G26*0.1</f>
        <v>12</v>
      </c>
      <c r="I26" s="30">
        <f t="shared" si="3"/>
        <v>30</v>
      </c>
      <c r="J26" s="31">
        <f t="shared" si="4"/>
        <v>16.2</v>
      </c>
      <c r="K26" s="32">
        <f t="shared" si="5"/>
        <v>196.2</v>
      </c>
      <c r="L26" s="32">
        <f t="shared" si="6"/>
        <v>53705.826</v>
      </c>
      <c r="M26" s="32" t="s">
        <v>33</v>
      </c>
    </row>
    <row r="27" ht="33.75" spans="1:13">
      <c r="A27" s="9">
        <v>6</v>
      </c>
      <c r="B27" s="12" t="s">
        <v>70</v>
      </c>
      <c r="C27" s="12" t="s">
        <v>71</v>
      </c>
      <c r="D27" s="9" t="s">
        <v>72</v>
      </c>
      <c r="E27" s="10">
        <v>42</v>
      </c>
      <c r="F27" s="15">
        <v>13.19</v>
      </c>
      <c r="G27" s="15">
        <v>45.36</v>
      </c>
      <c r="H27" s="15"/>
      <c r="I27" s="30">
        <f t="shared" si="3"/>
        <v>11.71</v>
      </c>
      <c r="J27" s="31">
        <f t="shared" si="4"/>
        <v>6.3234</v>
      </c>
      <c r="K27" s="32">
        <f t="shared" si="5"/>
        <v>76.5834</v>
      </c>
      <c r="L27" s="32">
        <f t="shared" si="6"/>
        <v>3216.5028</v>
      </c>
      <c r="M27" s="32" t="s">
        <v>69</v>
      </c>
    </row>
    <row r="28" ht="78.75" spans="1:13">
      <c r="A28" s="9">
        <v>7</v>
      </c>
      <c r="B28" s="12" t="s">
        <v>41</v>
      </c>
      <c r="C28" s="12" t="s">
        <v>73</v>
      </c>
      <c r="D28" s="9" t="s">
        <v>43</v>
      </c>
      <c r="E28" s="10">
        <v>51.8</v>
      </c>
      <c r="F28" s="13">
        <v>13.5</v>
      </c>
      <c r="G28" s="14">
        <f>90*0</f>
        <v>0</v>
      </c>
      <c r="H28" s="10">
        <v>9</v>
      </c>
      <c r="I28" s="30">
        <f t="shared" si="3"/>
        <v>4.5</v>
      </c>
      <c r="J28" s="31">
        <f t="shared" si="4"/>
        <v>2.43</v>
      </c>
      <c r="K28" s="32">
        <f t="shared" si="5"/>
        <v>29.43</v>
      </c>
      <c r="L28" s="32">
        <f t="shared" si="6"/>
        <v>1524.474</v>
      </c>
      <c r="M28" s="32" t="s">
        <v>33</v>
      </c>
    </row>
    <row r="29" ht="78.75" spans="1:13">
      <c r="A29" s="9">
        <v>8</v>
      </c>
      <c r="B29" s="12" t="s">
        <v>44</v>
      </c>
      <c r="C29" s="12" t="s">
        <v>74</v>
      </c>
      <c r="D29" s="9" t="s">
        <v>43</v>
      </c>
      <c r="E29" s="10">
        <v>3.3</v>
      </c>
      <c r="F29" s="13">
        <v>22.5</v>
      </c>
      <c r="G29" s="14">
        <f>150*0</f>
        <v>0</v>
      </c>
      <c r="H29" s="10">
        <v>3.02</v>
      </c>
      <c r="I29" s="30">
        <f t="shared" si="3"/>
        <v>5.104</v>
      </c>
      <c r="J29" s="31">
        <f t="shared" si="4"/>
        <v>2.75616</v>
      </c>
      <c r="K29" s="32">
        <f t="shared" si="5"/>
        <v>33.38016</v>
      </c>
      <c r="L29" s="32">
        <f t="shared" si="6"/>
        <v>110.154528</v>
      </c>
      <c r="M29" s="32" t="s">
        <v>33</v>
      </c>
    </row>
    <row r="30" ht="56.25" spans="1:13">
      <c r="A30" s="9">
        <v>9</v>
      </c>
      <c r="B30" s="12" t="s">
        <v>75</v>
      </c>
      <c r="C30" s="12" t="s">
        <v>76</v>
      </c>
      <c r="D30" s="9" t="s">
        <v>43</v>
      </c>
      <c r="E30" s="10">
        <v>505.453846153846</v>
      </c>
      <c r="F30" s="13">
        <v>2.25</v>
      </c>
      <c r="G30" s="14">
        <v>15</v>
      </c>
      <c r="H30" s="10">
        <v>1.5</v>
      </c>
      <c r="I30" s="30">
        <f t="shared" si="3"/>
        <v>3.75</v>
      </c>
      <c r="J30" s="31">
        <f t="shared" si="4"/>
        <v>2.025</v>
      </c>
      <c r="K30" s="32">
        <f t="shared" si="5"/>
        <v>24.525</v>
      </c>
      <c r="L30" s="32">
        <f t="shared" si="6"/>
        <v>12396.2555769231</v>
      </c>
      <c r="M30" s="32" t="s">
        <v>33</v>
      </c>
    </row>
    <row r="31" ht="13.5" spans="1:13">
      <c r="A31" s="7" t="s">
        <v>77</v>
      </c>
      <c r="B31" s="8" t="s">
        <v>78</v>
      </c>
      <c r="C31" s="8"/>
      <c r="D31" s="9"/>
      <c r="E31" s="10"/>
      <c r="F31" s="13"/>
      <c r="G31" s="14"/>
      <c r="H31" s="10"/>
      <c r="I31" s="30"/>
      <c r="J31" s="31"/>
      <c r="K31" s="32"/>
      <c r="L31" s="32"/>
      <c r="M31" s="32"/>
    </row>
    <row r="32" ht="13.5" spans="1:13">
      <c r="A32" s="7"/>
      <c r="B32" s="16" t="s">
        <v>79</v>
      </c>
      <c r="C32" s="16"/>
      <c r="D32" s="11"/>
      <c r="E32" s="10"/>
      <c r="F32" s="13"/>
      <c r="G32" s="14"/>
      <c r="H32" s="10"/>
      <c r="I32" s="30"/>
      <c r="J32" s="31"/>
      <c r="K32" s="32"/>
      <c r="L32" s="32"/>
      <c r="M32" s="32"/>
    </row>
    <row r="33" ht="67.5" spans="1:13">
      <c r="A33" s="9">
        <v>1</v>
      </c>
      <c r="B33" s="12" t="s">
        <v>80</v>
      </c>
      <c r="C33" s="12" t="s">
        <v>31</v>
      </c>
      <c r="D33" s="9" t="s">
        <v>32</v>
      </c>
      <c r="E33" s="9">
        <v>80.31</v>
      </c>
      <c r="F33" s="13">
        <v>1</v>
      </c>
      <c r="G33" s="14"/>
      <c r="H33" s="10">
        <v>1</v>
      </c>
      <c r="I33" s="30">
        <f t="shared" si="3"/>
        <v>0.4</v>
      </c>
      <c r="J33" s="31">
        <f t="shared" si="4"/>
        <v>0.216</v>
      </c>
      <c r="K33" s="32">
        <f t="shared" ref="K33:K66" si="8">F33+G33+H33+I33+J33</f>
        <v>2.616</v>
      </c>
      <c r="L33" s="32">
        <f t="shared" ref="L33:L66" si="9">K33*E33</f>
        <v>210.09096</v>
      </c>
      <c r="M33" s="32" t="s">
        <v>33</v>
      </c>
    </row>
    <row r="34" ht="101.25" spans="1:13">
      <c r="A34" s="9">
        <v>2</v>
      </c>
      <c r="B34" s="12" t="s">
        <v>81</v>
      </c>
      <c r="C34" s="12" t="s">
        <v>82</v>
      </c>
      <c r="D34" s="9" t="s">
        <v>32</v>
      </c>
      <c r="E34" s="9">
        <f>3.14*2.2*2.2-3.14*1.6*1.6</f>
        <v>7.1592</v>
      </c>
      <c r="F34" s="17">
        <v>35</v>
      </c>
      <c r="G34" s="14">
        <v>170</v>
      </c>
      <c r="H34" s="10">
        <v>30</v>
      </c>
      <c r="I34" s="30">
        <f t="shared" si="3"/>
        <v>47</v>
      </c>
      <c r="J34" s="31">
        <f t="shared" si="4"/>
        <v>25.38</v>
      </c>
      <c r="K34" s="32">
        <f t="shared" si="8"/>
        <v>307.38</v>
      </c>
      <c r="L34" s="32">
        <f t="shared" si="9"/>
        <v>2200.594896</v>
      </c>
      <c r="M34" s="32" t="s">
        <v>69</v>
      </c>
    </row>
    <row r="35" ht="135" spans="1:13">
      <c r="A35" s="9">
        <v>3</v>
      </c>
      <c r="B35" s="12" t="s">
        <v>83</v>
      </c>
      <c r="C35" s="12" t="s">
        <v>84</v>
      </c>
      <c r="D35" s="9"/>
      <c r="E35" s="9">
        <f>31.79-E34</f>
        <v>24.6308</v>
      </c>
      <c r="F35" s="17">
        <v>30</v>
      </c>
      <c r="G35" s="14">
        <v>140</v>
      </c>
      <c r="H35" s="10">
        <v>30</v>
      </c>
      <c r="I35" s="30">
        <f t="shared" si="3"/>
        <v>40</v>
      </c>
      <c r="J35" s="31">
        <f t="shared" si="4"/>
        <v>21.6</v>
      </c>
      <c r="K35" s="32">
        <f t="shared" si="8"/>
        <v>261.6</v>
      </c>
      <c r="L35" s="32">
        <f t="shared" si="9"/>
        <v>6443.41728</v>
      </c>
      <c r="M35" s="32" t="s">
        <v>33</v>
      </c>
    </row>
    <row r="36" ht="101.25" spans="1:13">
      <c r="A36" s="9">
        <v>4</v>
      </c>
      <c r="B36" s="12" t="s">
        <v>81</v>
      </c>
      <c r="C36" s="12" t="s">
        <v>85</v>
      </c>
      <c r="D36" s="9" t="s">
        <v>32</v>
      </c>
      <c r="E36" s="9">
        <f>3.14*1.6*1.6</f>
        <v>8.0384</v>
      </c>
      <c r="F36" s="17">
        <v>35</v>
      </c>
      <c r="G36" s="14">
        <v>170</v>
      </c>
      <c r="H36" s="10">
        <v>30</v>
      </c>
      <c r="I36" s="30">
        <f t="shared" si="3"/>
        <v>47</v>
      </c>
      <c r="J36" s="31">
        <f t="shared" si="4"/>
        <v>25.38</v>
      </c>
      <c r="K36" s="32">
        <f t="shared" si="8"/>
        <v>307.38</v>
      </c>
      <c r="L36" s="32">
        <f t="shared" si="9"/>
        <v>2470.843392</v>
      </c>
      <c r="M36" s="32" t="s">
        <v>69</v>
      </c>
    </row>
    <row r="37" ht="135" spans="1:13">
      <c r="A37" s="9">
        <v>5</v>
      </c>
      <c r="B37" s="12" t="s">
        <v>83</v>
      </c>
      <c r="C37" s="12" t="s">
        <v>86</v>
      </c>
      <c r="D37" s="9" t="s">
        <v>32</v>
      </c>
      <c r="E37" s="9">
        <f>36.37-8.038</f>
        <v>28.332</v>
      </c>
      <c r="F37" s="17">
        <v>30</v>
      </c>
      <c r="G37" s="14">
        <v>140</v>
      </c>
      <c r="H37" s="10">
        <v>30</v>
      </c>
      <c r="I37" s="30">
        <f t="shared" si="3"/>
        <v>40</v>
      </c>
      <c r="J37" s="31">
        <f t="shared" si="4"/>
        <v>21.6</v>
      </c>
      <c r="K37" s="32">
        <f t="shared" si="8"/>
        <v>261.6</v>
      </c>
      <c r="L37" s="32">
        <f t="shared" si="9"/>
        <v>7411.6512</v>
      </c>
      <c r="M37" s="32" t="s">
        <v>33</v>
      </c>
    </row>
    <row r="38" ht="101.25" spans="1:13">
      <c r="A38" s="9">
        <v>6</v>
      </c>
      <c r="B38" s="12" t="s">
        <v>81</v>
      </c>
      <c r="C38" s="12" t="s">
        <v>87</v>
      </c>
      <c r="D38" s="9" t="s">
        <v>32</v>
      </c>
      <c r="E38" s="9">
        <f>3.14*1.6*1.6-3.14*1.3*1.3+3.14*2.8*2.8-3.14*2.2*2.2</f>
        <v>12.1518</v>
      </c>
      <c r="F38" s="17">
        <v>35</v>
      </c>
      <c r="G38" s="14">
        <v>170</v>
      </c>
      <c r="H38" s="10">
        <v>30</v>
      </c>
      <c r="I38" s="30">
        <f t="shared" si="3"/>
        <v>47</v>
      </c>
      <c r="J38" s="31">
        <f t="shared" si="4"/>
        <v>25.38</v>
      </c>
      <c r="K38" s="32">
        <f t="shared" si="8"/>
        <v>307.38</v>
      </c>
      <c r="L38" s="32">
        <f t="shared" si="9"/>
        <v>3735.220284</v>
      </c>
      <c r="M38" s="32" t="s">
        <v>69</v>
      </c>
    </row>
    <row r="39" ht="157.5" spans="1:13">
      <c r="A39" s="9">
        <v>8</v>
      </c>
      <c r="B39" s="12" t="s">
        <v>88</v>
      </c>
      <c r="C39" s="12" t="s">
        <v>89</v>
      </c>
      <c r="D39" s="9" t="s">
        <v>43</v>
      </c>
      <c r="E39" s="9">
        <v>11.31</v>
      </c>
      <c r="F39" s="17">
        <v>130</v>
      </c>
      <c r="G39" s="14">
        <v>700</v>
      </c>
      <c r="H39" s="10">
        <v>50</v>
      </c>
      <c r="I39" s="30">
        <f t="shared" si="3"/>
        <v>176</v>
      </c>
      <c r="J39" s="31">
        <f t="shared" si="4"/>
        <v>95.04</v>
      </c>
      <c r="K39" s="32">
        <f t="shared" si="8"/>
        <v>1151.04</v>
      </c>
      <c r="L39" s="32">
        <f t="shared" si="9"/>
        <v>13018.2624</v>
      </c>
      <c r="M39" s="32" t="s">
        <v>33</v>
      </c>
    </row>
    <row r="40" ht="13.5" spans="1:13">
      <c r="A40" s="9"/>
      <c r="B40" s="16" t="s">
        <v>90</v>
      </c>
      <c r="C40" s="16"/>
      <c r="D40" s="11"/>
      <c r="E40" s="10"/>
      <c r="F40" s="13"/>
      <c r="G40" s="14"/>
      <c r="H40" s="10"/>
      <c r="I40" s="30">
        <f t="shared" si="3"/>
        <v>0</v>
      </c>
      <c r="J40" s="31">
        <f t="shared" si="4"/>
        <v>0</v>
      </c>
      <c r="K40" s="32"/>
      <c r="L40" s="32">
        <f t="shared" si="9"/>
        <v>0</v>
      </c>
      <c r="M40" s="32"/>
    </row>
    <row r="41" ht="67.5" spans="1:13">
      <c r="A41" s="9">
        <v>1</v>
      </c>
      <c r="B41" s="12" t="s">
        <v>80</v>
      </c>
      <c r="C41" s="12" t="s">
        <v>31</v>
      </c>
      <c r="D41" s="9" t="s">
        <v>32</v>
      </c>
      <c r="E41" s="9">
        <v>106.27</v>
      </c>
      <c r="F41" s="13">
        <v>1</v>
      </c>
      <c r="G41" s="14"/>
      <c r="H41" s="10">
        <v>1</v>
      </c>
      <c r="I41" s="30">
        <f t="shared" si="3"/>
        <v>0.4</v>
      </c>
      <c r="J41" s="31">
        <f t="shared" si="4"/>
        <v>0.216</v>
      </c>
      <c r="K41" s="32">
        <f t="shared" si="8"/>
        <v>2.616</v>
      </c>
      <c r="L41" s="32">
        <f t="shared" si="9"/>
        <v>278.00232</v>
      </c>
      <c r="M41" s="32" t="s">
        <v>33</v>
      </c>
    </row>
    <row r="42" ht="135" spans="1:13">
      <c r="A42" s="9">
        <v>2</v>
      </c>
      <c r="B42" s="12" t="s">
        <v>83</v>
      </c>
      <c r="C42" s="12" t="s">
        <v>84</v>
      </c>
      <c r="D42" s="9" t="s">
        <v>32</v>
      </c>
      <c r="E42" s="9">
        <v>64.88</v>
      </c>
      <c r="F42" s="17">
        <v>30</v>
      </c>
      <c r="G42" s="14">
        <v>140</v>
      </c>
      <c r="H42" s="10">
        <v>30</v>
      </c>
      <c r="I42" s="30">
        <f t="shared" si="3"/>
        <v>40</v>
      </c>
      <c r="J42" s="31">
        <f t="shared" si="4"/>
        <v>21.6</v>
      </c>
      <c r="K42" s="32">
        <f t="shared" si="8"/>
        <v>261.6</v>
      </c>
      <c r="L42" s="32">
        <f t="shared" si="9"/>
        <v>16972.608</v>
      </c>
      <c r="M42" s="32" t="s">
        <v>33</v>
      </c>
    </row>
    <row r="43" ht="135" spans="1:13">
      <c r="A43" s="9">
        <v>3</v>
      </c>
      <c r="B43" s="12" t="s">
        <v>83</v>
      </c>
      <c r="C43" s="12" t="s">
        <v>91</v>
      </c>
      <c r="D43" s="9" t="s">
        <v>32</v>
      </c>
      <c r="E43" s="9">
        <v>37.6</v>
      </c>
      <c r="F43" s="17">
        <v>30</v>
      </c>
      <c r="G43" s="14">
        <v>140</v>
      </c>
      <c r="H43" s="10">
        <v>30</v>
      </c>
      <c r="I43" s="30">
        <f t="shared" si="3"/>
        <v>40</v>
      </c>
      <c r="J43" s="31">
        <f t="shared" si="4"/>
        <v>21.6</v>
      </c>
      <c r="K43" s="32">
        <f t="shared" si="8"/>
        <v>261.6</v>
      </c>
      <c r="L43" s="32">
        <f t="shared" si="9"/>
        <v>9836.16</v>
      </c>
      <c r="M43" s="32" t="s">
        <v>33</v>
      </c>
    </row>
    <row r="44" ht="135" spans="1:13">
      <c r="A44" s="9">
        <v>4</v>
      </c>
      <c r="B44" s="12" t="s">
        <v>83</v>
      </c>
      <c r="C44" s="12" t="s">
        <v>92</v>
      </c>
      <c r="D44" s="9" t="s">
        <v>32</v>
      </c>
      <c r="E44" s="9">
        <v>1.58</v>
      </c>
      <c r="F44" s="17">
        <v>30</v>
      </c>
      <c r="G44" s="14">
        <v>140</v>
      </c>
      <c r="H44" s="10">
        <v>30</v>
      </c>
      <c r="I44" s="30">
        <f t="shared" si="3"/>
        <v>40</v>
      </c>
      <c r="J44" s="31">
        <f t="shared" si="4"/>
        <v>21.6</v>
      </c>
      <c r="K44" s="32">
        <f t="shared" si="8"/>
        <v>261.6</v>
      </c>
      <c r="L44" s="32">
        <f t="shared" si="9"/>
        <v>413.328</v>
      </c>
      <c r="M44" s="32" t="s">
        <v>33</v>
      </c>
    </row>
    <row r="45" ht="135" spans="1:13">
      <c r="A45" s="9">
        <v>6</v>
      </c>
      <c r="B45" s="12" t="s">
        <v>83</v>
      </c>
      <c r="C45" s="12" t="s">
        <v>93</v>
      </c>
      <c r="D45" s="9" t="s">
        <v>32</v>
      </c>
      <c r="E45" s="9">
        <v>2.21</v>
      </c>
      <c r="F45" s="17">
        <v>30</v>
      </c>
      <c r="G45" s="14">
        <v>140</v>
      </c>
      <c r="H45" s="10">
        <v>30</v>
      </c>
      <c r="I45" s="30">
        <f t="shared" ref="I45:I52" si="10">(F45+G45+H45)*$I$4</f>
        <v>40</v>
      </c>
      <c r="J45" s="31">
        <f t="shared" ref="J45:J66" si="11">(I45+H45+G45+F45)*$J$4</f>
        <v>21.6</v>
      </c>
      <c r="K45" s="32">
        <f t="shared" si="8"/>
        <v>261.6</v>
      </c>
      <c r="L45" s="32">
        <f t="shared" si="9"/>
        <v>578.136</v>
      </c>
      <c r="M45" s="32" t="s">
        <v>33</v>
      </c>
    </row>
    <row r="46" ht="13.5" spans="1:13">
      <c r="A46" s="7" t="s">
        <v>94</v>
      </c>
      <c r="B46" s="8" t="s">
        <v>95</v>
      </c>
      <c r="C46" s="12"/>
      <c r="D46" s="9"/>
      <c r="E46" s="10"/>
      <c r="F46" s="13"/>
      <c r="G46" s="14"/>
      <c r="H46" s="10"/>
      <c r="I46" s="30">
        <f t="shared" si="10"/>
        <v>0</v>
      </c>
      <c r="J46" s="31">
        <f t="shared" si="11"/>
        <v>0</v>
      </c>
      <c r="K46" s="32"/>
      <c r="L46" s="32">
        <f t="shared" si="9"/>
        <v>0</v>
      </c>
      <c r="M46" s="32"/>
    </row>
    <row r="47" ht="78.75" spans="1:15">
      <c r="A47" s="9">
        <v>7</v>
      </c>
      <c r="B47" s="18" t="s">
        <v>96</v>
      </c>
      <c r="C47" s="12" t="s">
        <v>97</v>
      </c>
      <c r="D47" s="9" t="s">
        <v>72</v>
      </c>
      <c r="E47" s="10">
        <v>4</v>
      </c>
      <c r="F47" s="17">
        <v>100</v>
      </c>
      <c r="G47" s="14">
        <v>1100</v>
      </c>
      <c r="H47" s="10">
        <v>80</v>
      </c>
      <c r="I47" s="30">
        <f t="shared" si="10"/>
        <v>256</v>
      </c>
      <c r="J47" s="31">
        <f t="shared" si="11"/>
        <v>138.24</v>
      </c>
      <c r="K47" s="32">
        <f t="shared" si="8"/>
        <v>1674.24</v>
      </c>
      <c r="L47" s="32">
        <f t="shared" si="9"/>
        <v>6696.96</v>
      </c>
      <c r="M47" s="32" t="s">
        <v>33</v>
      </c>
      <c r="O47" s="1">
        <f>1674.24+9443.76</f>
        <v>11118</v>
      </c>
    </row>
    <row r="48" ht="90" spans="1:13">
      <c r="A48" s="9">
        <v>8</v>
      </c>
      <c r="B48" s="18" t="s">
        <v>98</v>
      </c>
      <c r="C48" s="12" t="s">
        <v>99</v>
      </c>
      <c r="D48" s="9" t="s">
        <v>100</v>
      </c>
      <c r="E48" s="10">
        <v>2</v>
      </c>
      <c r="F48" s="17">
        <v>100</v>
      </c>
      <c r="G48" s="14">
        <v>3500</v>
      </c>
      <c r="H48" s="10">
        <v>10</v>
      </c>
      <c r="I48" s="30">
        <f t="shared" si="10"/>
        <v>722</v>
      </c>
      <c r="J48" s="31">
        <f t="shared" si="11"/>
        <v>389.88</v>
      </c>
      <c r="K48" s="32">
        <f t="shared" si="8"/>
        <v>4721.88</v>
      </c>
      <c r="L48" s="32">
        <f t="shared" si="9"/>
        <v>9443.76</v>
      </c>
      <c r="M48" s="32" t="s">
        <v>69</v>
      </c>
    </row>
    <row r="49" ht="78.75" spans="1:13">
      <c r="A49" s="9">
        <v>9</v>
      </c>
      <c r="B49" s="18" t="s">
        <v>101</v>
      </c>
      <c r="C49" s="12" t="s">
        <v>102</v>
      </c>
      <c r="D49" s="9" t="s">
        <v>72</v>
      </c>
      <c r="E49" s="10">
        <v>1</v>
      </c>
      <c r="F49" s="17">
        <v>100</v>
      </c>
      <c r="G49" s="14">
        <v>1200</v>
      </c>
      <c r="H49" s="10">
        <v>10</v>
      </c>
      <c r="I49" s="30">
        <f t="shared" si="10"/>
        <v>262</v>
      </c>
      <c r="J49" s="31">
        <f t="shared" si="11"/>
        <v>141.48</v>
      </c>
      <c r="K49" s="32">
        <f t="shared" si="8"/>
        <v>1713.48</v>
      </c>
      <c r="L49" s="32">
        <f t="shared" si="9"/>
        <v>1713.48</v>
      </c>
      <c r="M49" s="32" t="s">
        <v>69</v>
      </c>
    </row>
    <row r="50" ht="78.75" spans="1:13">
      <c r="A50" s="9">
        <v>10</v>
      </c>
      <c r="B50" s="18" t="s">
        <v>103</v>
      </c>
      <c r="C50" s="12" t="s">
        <v>104</v>
      </c>
      <c r="D50" s="9" t="s">
        <v>72</v>
      </c>
      <c r="E50" s="10">
        <v>3</v>
      </c>
      <c r="F50" s="17">
        <v>100</v>
      </c>
      <c r="G50" s="14">
        <v>1000</v>
      </c>
      <c r="H50" s="10">
        <v>10</v>
      </c>
      <c r="I50" s="30">
        <f t="shared" si="10"/>
        <v>222</v>
      </c>
      <c r="J50" s="31">
        <f t="shared" si="11"/>
        <v>119.88</v>
      </c>
      <c r="K50" s="32">
        <f t="shared" si="8"/>
        <v>1451.88</v>
      </c>
      <c r="L50" s="32">
        <f t="shared" si="9"/>
        <v>4355.64</v>
      </c>
      <c r="M50" s="32" t="s">
        <v>69</v>
      </c>
    </row>
    <row r="51" ht="78.75" spans="1:13">
      <c r="A51" s="9">
        <v>11</v>
      </c>
      <c r="B51" s="18" t="s">
        <v>105</v>
      </c>
      <c r="C51" s="12" t="s">
        <v>106</v>
      </c>
      <c r="D51" s="9" t="s">
        <v>72</v>
      </c>
      <c r="E51" s="10">
        <v>2</v>
      </c>
      <c r="F51" s="17">
        <v>100</v>
      </c>
      <c r="G51" s="14">
        <v>800</v>
      </c>
      <c r="H51" s="10">
        <v>10</v>
      </c>
      <c r="I51" s="30">
        <f t="shared" si="10"/>
        <v>182</v>
      </c>
      <c r="J51" s="31">
        <f t="shared" si="11"/>
        <v>98.28</v>
      </c>
      <c r="K51" s="32">
        <f t="shared" si="8"/>
        <v>1190.28</v>
      </c>
      <c r="L51" s="32">
        <f t="shared" si="9"/>
        <v>2380.56</v>
      </c>
      <c r="M51" s="32" t="s">
        <v>69</v>
      </c>
    </row>
    <row r="52" ht="157.5" spans="1:13">
      <c r="A52" s="9">
        <v>12</v>
      </c>
      <c r="B52" s="18" t="s">
        <v>107</v>
      </c>
      <c r="C52" s="12" t="s">
        <v>108</v>
      </c>
      <c r="D52" s="9" t="s">
        <v>109</v>
      </c>
      <c r="E52" s="10">
        <v>1</v>
      </c>
      <c r="F52" s="15">
        <v>500</v>
      </c>
      <c r="G52" s="15">
        <v>32000</v>
      </c>
      <c r="H52" s="15">
        <v>800</v>
      </c>
      <c r="I52" s="30">
        <f t="shared" si="10"/>
        <v>6660</v>
      </c>
      <c r="J52" s="31">
        <f t="shared" si="11"/>
        <v>3596.4</v>
      </c>
      <c r="K52" s="32">
        <f t="shared" si="8"/>
        <v>43556.4</v>
      </c>
      <c r="L52" s="32">
        <f t="shared" si="9"/>
        <v>43556.4</v>
      </c>
      <c r="M52" s="32" t="s">
        <v>69</v>
      </c>
    </row>
    <row r="53" ht="22.5" spans="1:13">
      <c r="A53" s="9"/>
      <c r="B53" s="19" t="s">
        <v>110</v>
      </c>
      <c r="C53" s="12"/>
      <c r="D53" s="9"/>
      <c r="E53" s="10"/>
      <c r="F53" s="13"/>
      <c r="G53" s="14"/>
      <c r="H53" s="10"/>
      <c r="I53" s="30"/>
      <c r="J53" s="31">
        <f t="shared" si="11"/>
        <v>0</v>
      </c>
      <c r="K53" s="32"/>
      <c r="L53" s="32">
        <f t="shared" si="9"/>
        <v>0</v>
      </c>
      <c r="M53" s="32"/>
    </row>
    <row r="54" ht="101.25" spans="1:13">
      <c r="A54" s="9">
        <v>1</v>
      </c>
      <c r="B54" s="18" t="s">
        <v>111</v>
      </c>
      <c r="C54" s="12" t="s">
        <v>112</v>
      </c>
      <c r="D54" s="9" t="s">
        <v>43</v>
      </c>
      <c r="E54" s="10">
        <v>29.27</v>
      </c>
      <c r="F54" s="20">
        <v>16</v>
      </c>
      <c r="G54" s="20">
        <v>58</v>
      </c>
      <c r="H54" s="10">
        <v>6</v>
      </c>
      <c r="I54" s="30">
        <f>(F54+G54+H54)*I4</f>
        <v>16</v>
      </c>
      <c r="J54" s="31">
        <f t="shared" si="11"/>
        <v>8.64</v>
      </c>
      <c r="K54" s="32">
        <f t="shared" si="8"/>
        <v>104.64</v>
      </c>
      <c r="L54" s="32">
        <f t="shared" si="9"/>
        <v>3062.8128</v>
      </c>
      <c r="M54" s="32" t="s">
        <v>33</v>
      </c>
    </row>
    <row r="55" ht="78.75" spans="1:13">
      <c r="A55" s="9">
        <v>2</v>
      </c>
      <c r="B55" s="18" t="s">
        <v>111</v>
      </c>
      <c r="C55" s="12" t="s">
        <v>113</v>
      </c>
      <c r="D55" s="9" t="s">
        <v>43</v>
      </c>
      <c r="E55" s="10">
        <v>74.14</v>
      </c>
      <c r="F55" s="10">
        <v>13</v>
      </c>
      <c r="G55" s="11">
        <v>70</v>
      </c>
      <c r="H55" s="10">
        <v>3</v>
      </c>
      <c r="I55" s="30">
        <f>(F55+G55+H55)*I4</f>
        <v>17.2</v>
      </c>
      <c r="J55" s="31">
        <f t="shared" si="11"/>
        <v>9.288</v>
      </c>
      <c r="K55" s="32">
        <f t="shared" si="8"/>
        <v>112.488</v>
      </c>
      <c r="L55" s="32">
        <f t="shared" si="9"/>
        <v>8339.86032</v>
      </c>
      <c r="M55" s="32" t="s">
        <v>33</v>
      </c>
    </row>
    <row r="56" ht="78.75" spans="1:13">
      <c r="A56" s="9">
        <v>3</v>
      </c>
      <c r="B56" s="18" t="s">
        <v>111</v>
      </c>
      <c r="C56" s="12" t="s">
        <v>114</v>
      </c>
      <c r="D56" s="9" t="s">
        <v>43</v>
      </c>
      <c r="E56" s="10">
        <v>14.6</v>
      </c>
      <c r="F56" s="10">
        <v>5.85</v>
      </c>
      <c r="G56" s="11">
        <v>15</v>
      </c>
      <c r="H56" s="10">
        <v>35</v>
      </c>
      <c r="I56" s="30">
        <v>0.35</v>
      </c>
      <c r="J56" s="31">
        <f t="shared" si="11"/>
        <v>5.058</v>
      </c>
      <c r="K56" s="32">
        <f t="shared" si="8"/>
        <v>61.258</v>
      </c>
      <c r="L56" s="32">
        <f t="shared" si="9"/>
        <v>894.3668</v>
      </c>
      <c r="M56" s="32" t="s">
        <v>69</v>
      </c>
    </row>
    <row r="57" ht="33.75" spans="1:13">
      <c r="A57" s="9">
        <v>4</v>
      </c>
      <c r="B57" s="18" t="s">
        <v>115</v>
      </c>
      <c r="C57" s="12" t="s">
        <v>116</v>
      </c>
      <c r="D57" s="9" t="s">
        <v>72</v>
      </c>
      <c r="E57" s="10">
        <v>13</v>
      </c>
      <c r="F57" s="10">
        <v>120</v>
      </c>
      <c r="G57" s="11">
        <v>300</v>
      </c>
      <c r="H57" s="10">
        <v>50</v>
      </c>
      <c r="I57" s="30">
        <f>(F57+G57+H57)*I4</f>
        <v>94</v>
      </c>
      <c r="J57" s="31">
        <f t="shared" si="11"/>
        <v>50.76</v>
      </c>
      <c r="K57" s="32">
        <f t="shared" si="8"/>
        <v>614.76</v>
      </c>
      <c r="L57" s="32">
        <f t="shared" si="9"/>
        <v>7991.88</v>
      </c>
      <c r="M57" s="32" t="s">
        <v>69</v>
      </c>
    </row>
    <row r="58" ht="45" spans="1:13">
      <c r="A58" s="9">
        <v>5</v>
      </c>
      <c r="B58" s="21" t="s">
        <v>117</v>
      </c>
      <c r="C58" s="22" t="s">
        <v>118</v>
      </c>
      <c r="D58" s="23" t="s">
        <v>36</v>
      </c>
      <c r="E58" s="10">
        <v>2.29</v>
      </c>
      <c r="F58" s="9">
        <v>2.29</v>
      </c>
      <c r="G58" s="9"/>
      <c r="H58" s="9">
        <v>5.13</v>
      </c>
      <c r="I58" s="30">
        <v>1.484</v>
      </c>
      <c r="J58" s="31">
        <f t="shared" si="11"/>
        <v>0.80136</v>
      </c>
      <c r="K58" s="32">
        <f t="shared" si="8"/>
        <v>9.70536</v>
      </c>
      <c r="L58" s="32">
        <f t="shared" si="9"/>
        <v>22.2252744</v>
      </c>
      <c r="M58" s="32" t="s">
        <v>69</v>
      </c>
    </row>
    <row r="59" ht="67.5" spans="1:13">
      <c r="A59" s="9">
        <v>6</v>
      </c>
      <c r="B59" s="21" t="s">
        <v>119</v>
      </c>
      <c r="C59" s="22" t="s">
        <v>120</v>
      </c>
      <c r="D59" s="23" t="s">
        <v>36</v>
      </c>
      <c r="E59" s="10">
        <f>(29.27*0.9*1+74.14*0.8*1+14.6*0.7*1)*0.9</f>
        <v>86.2875</v>
      </c>
      <c r="F59" s="17">
        <v>13.72</v>
      </c>
      <c r="G59" s="14"/>
      <c r="H59" s="10">
        <v>7.56</v>
      </c>
      <c r="I59" s="30">
        <f>(F59+G59+H59)*I4</f>
        <v>4.256</v>
      </c>
      <c r="J59" s="31">
        <f t="shared" si="11"/>
        <v>2.29824</v>
      </c>
      <c r="K59" s="32">
        <f t="shared" si="8"/>
        <v>27.83424</v>
      </c>
      <c r="L59" s="32">
        <f t="shared" si="9"/>
        <v>2401.746984</v>
      </c>
      <c r="M59" s="32" t="s">
        <v>69</v>
      </c>
    </row>
    <row r="60" ht="101.25" spans="1:13">
      <c r="A60" s="9">
        <v>7</v>
      </c>
      <c r="B60" s="21" t="s">
        <v>119</v>
      </c>
      <c r="C60" s="22" t="s">
        <v>121</v>
      </c>
      <c r="D60" s="23" t="s">
        <v>36</v>
      </c>
      <c r="E60" s="10">
        <f>(29.27*0.9*1+74.14*0.8*1+14.6*0.7*1)*0.1</f>
        <v>9.5875</v>
      </c>
      <c r="F60" s="17">
        <v>74.93</v>
      </c>
      <c r="G60" s="14">
        <v>131.64</v>
      </c>
      <c r="H60" s="10">
        <v>2.91</v>
      </c>
      <c r="I60" s="30">
        <f>(F60+G60+H60)*I4</f>
        <v>41.896</v>
      </c>
      <c r="J60" s="31">
        <f t="shared" si="11"/>
        <v>22.62384</v>
      </c>
      <c r="K60" s="32">
        <f t="shared" si="8"/>
        <v>273.99984</v>
      </c>
      <c r="L60" s="32">
        <f t="shared" si="9"/>
        <v>2626.973466</v>
      </c>
      <c r="M60" s="32" t="s">
        <v>122</v>
      </c>
    </row>
    <row r="61" ht="22.5" spans="1:13">
      <c r="A61" s="9"/>
      <c r="B61" s="19" t="s">
        <v>123</v>
      </c>
      <c r="C61" s="12"/>
      <c r="D61" s="9"/>
      <c r="E61" s="10"/>
      <c r="F61" s="13"/>
      <c r="G61" s="14"/>
      <c r="H61" s="10"/>
      <c r="I61" s="30"/>
      <c r="J61" s="31"/>
      <c r="K61" s="32"/>
      <c r="L61" s="32">
        <f t="shared" si="9"/>
        <v>0</v>
      </c>
      <c r="M61" s="32"/>
    </row>
    <row r="62" ht="90" spans="1:13">
      <c r="A62" s="9">
        <v>1</v>
      </c>
      <c r="B62" s="18" t="s">
        <v>111</v>
      </c>
      <c r="C62" s="12" t="s">
        <v>124</v>
      </c>
      <c r="D62" s="9" t="s">
        <v>43</v>
      </c>
      <c r="E62" s="10">
        <v>12.99</v>
      </c>
      <c r="F62" s="9">
        <v>41.19</v>
      </c>
      <c r="G62" s="9">
        <v>61.29</v>
      </c>
      <c r="H62" s="9">
        <v>3.59</v>
      </c>
      <c r="I62" s="30">
        <f>(F62+G62+H62)*I4</f>
        <v>21.214</v>
      </c>
      <c r="J62" s="31">
        <f t="shared" si="11"/>
        <v>11.45556</v>
      </c>
      <c r="K62" s="32">
        <f t="shared" si="8"/>
        <v>138.73956</v>
      </c>
      <c r="L62" s="32">
        <f t="shared" si="9"/>
        <v>1802.2268844</v>
      </c>
      <c r="M62" s="32" t="s">
        <v>69</v>
      </c>
    </row>
    <row r="63" ht="84" spans="1:13">
      <c r="A63" s="9">
        <v>2</v>
      </c>
      <c r="B63" s="24" t="s">
        <v>125</v>
      </c>
      <c r="C63" s="24" t="s">
        <v>126</v>
      </c>
      <c r="D63" s="23" t="s">
        <v>50</v>
      </c>
      <c r="E63" s="25">
        <v>5</v>
      </c>
      <c r="F63" s="9">
        <v>107.72</v>
      </c>
      <c r="G63" s="9">
        <v>551.76</v>
      </c>
      <c r="H63" s="9">
        <v>0.32</v>
      </c>
      <c r="I63" s="30">
        <f>(F63+G63+H63)*I4</f>
        <v>131.96</v>
      </c>
      <c r="J63" s="31">
        <f t="shared" si="11"/>
        <v>71.2584</v>
      </c>
      <c r="K63" s="32">
        <f t="shared" si="8"/>
        <v>863.0184</v>
      </c>
      <c r="L63" s="32">
        <f t="shared" si="9"/>
        <v>4315.092</v>
      </c>
      <c r="M63" s="32" t="s">
        <v>69</v>
      </c>
    </row>
    <row r="64" ht="45" spans="1:13">
      <c r="A64" s="9">
        <v>3</v>
      </c>
      <c r="B64" s="18" t="s">
        <v>117</v>
      </c>
      <c r="C64" s="12" t="s">
        <v>127</v>
      </c>
      <c r="D64" s="9" t="s">
        <v>36</v>
      </c>
      <c r="E64" s="10">
        <f>60.07*0.9*1</f>
        <v>54.063</v>
      </c>
      <c r="F64" s="9">
        <v>2.29</v>
      </c>
      <c r="G64" s="9"/>
      <c r="H64" s="9">
        <v>5.13</v>
      </c>
      <c r="I64" s="30">
        <f>(F64+G64+H64)*I4</f>
        <v>1.484</v>
      </c>
      <c r="J64" s="31">
        <f t="shared" si="11"/>
        <v>0.80136</v>
      </c>
      <c r="K64" s="32">
        <f t="shared" si="8"/>
        <v>9.70536</v>
      </c>
      <c r="L64" s="32">
        <f t="shared" si="9"/>
        <v>524.70087768</v>
      </c>
      <c r="M64" s="32" t="s">
        <v>69</v>
      </c>
    </row>
    <row r="65" ht="67.5" spans="1:13">
      <c r="A65" s="9">
        <v>4</v>
      </c>
      <c r="B65" s="21" t="s">
        <v>119</v>
      </c>
      <c r="C65" s="22" t="s">
        <v>120</v>
      </c>
      <c r="D65" s="23" t="s">
        <v>36</v>
      </c>
      <c r="E65" s="10">
        <f>60.07*0.9*1*0.9</f>
        <v>48.6567</v>
      </c>
      <c r="F65" s="9">
        <v>13.72</v>
      </c>
      <c r="G65" s="9"/>
      <c r="H65" s="9">
        <v>7.56</v>
      </c>
      <c r="I65" s="30">
        <f>(F65+G65+H65)*I4</f>
        <v>4.256</v>
      </c>
      <c r="J65" s="31">
        <f t="shared" si="11"/>
        <v>2.29824</v>
      </c>
      <c r="K65" s="32">
        <f t="shared" si="8"/>
        <v>27.83424</v>
      </c>
      <c r="L65" s="32">
        <f t="shared" si="9"/>
        <v>1354.322265408</v>
      </c>
      <c r="M65" s="32" t="s">
        <v>69</v>
      </c>
    </row>
    <row r="66" ht="101.25" spans="1:13">
      <c r="A66" s="9">
        <v>5</v>
      </c>
      <c r="B66" s="21" t="s">
        <v>119</v>
      </c>
      <c r="C66" s="22" t="s">
        <v>121</v>
      </c>
      <c r="D66" s="23" t="s">
        <v>36</v>
      </c>
      <c r="E66" s="10">
        <f>60.07*0.9*1*0.1</f>
        <v>5.4063</v>
      </c>
      <c r="F66" s="9">
        <v>74.93</v>
      </c>
      <c r="G66" s="9">
        <v>131.64</v>
      </c>
      <c r="H66" s="9">
        <v>2.91</v>
      </c>
      <c r="I66" s="30">
        <f>(F66+G66+H66)*I4</f>
        <v>41.896</v>
      </c>
      <c r="J66" s="31">
        <f t="shared" si="11"/>
        <v>22.62384</v>
      </c>
      <c r="K66" s="32">
        <f t="shared" si="8"/>
        <v>273.99984</v>
      </c>
      <c r="L66" s="32">
        <f t="shared" si="9"/>
        <v>1481.325334992</v>
      </c>
      <c r="M66" s="32" t="s">
        <v>122</v>
      </c>
    </row>
    <row r="67" ht="13.5" spans="1:13">
      <c r="A67" s="23" t="s">
        <v>128</v>
      </c>
      <c r="B67" s="23"/>
      <c r="C67" s="23"/>
      <c r="D67" s="23"/>
      <c r="E67" s="23"/>
      <c r="F67" s="23"/>
      <c r="G67" s="23"/>
      <c r="H67" s="10"/>
      <c r="I67" s="26"/>
      <c r="J67" s="27"/>
      <c r="K67" s="32"/>
      <c r="L67" s="32">
        <f>SUM(L7:L66)</f>
        <v>949253.813155403</v>
      </c>
      <c r="M67" s="29"/>
    </row>
    <row r="68" ht="63.95" customHeight="1" spans="1:13">
      <c r="A68" s="33" t="s">
        <v>129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5"/>
    </row>
    <row r="75" spans="5:5">
      <c r="E75" s="34"/>
    </row>
    <row r="76" spans="5:5">
      <c r="E76" s="34"/>
    </row>
    <row r="77" spans="5:5">
      <c r="E77" s="34"/>
    </row>
  </sheetData>
  <mergeCells count="20">
    <mergeCell ref="A1:M1"/>
    <mergeCell ref="F2:J2"/>
    <mergeCell ref="B5:C5"/>
    <mergeCell ref="B6:C6"/>
    <mergeCell ref="B31:C31"/>
    <mergeCell ref="B32:C32"/>
    <mergeCell ref="B40:C40"/>
    <mergeCell ref="A67:G67"/>
    <mergeCell ref="A68:M6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393055555555556" right="0.7" top="0.75" bottom="0.75" header="0.3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园建工程+安装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HMJ</cp:lastModifiedBy>
  <dcterms:created xsi:type="dcterms:W3CDTF">2023-04-30T04:03:00Z</dcterms:created>
  <dcterms:modified xsi:type="dcterms:W3CDTF">2023-05-10T02:29:52Z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55D84512E22343ACAFCA5466454F45BC_13</vt:lpwstr>
  </property>
</Properties>
</file>