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559"/>
  </bookViews>
  <sheets>
    <sheet name="3#5#9#11#8#楼梯栏杆" sheetId="6" r:id="rId1"/>
    <sheet name="04、工程量计算书" sheetId="5" r:id="rId2"/>
  </sheets>
  <definedNames>
    <definedName name="_xlnm._FilterDatabase" localSheetId="1" hidden="1">'04、工程量计算书'!$A$3:$M$4</definedName>
  </definedNames>
  <calcPr calcId="144525"/>
</workbook>
</file>

<file path=xl/sharedStrings.xml><?xml version="1.0" encoding="utf-8"?>
<sst xmlns="http://schemas.openxmlformats.org/spreadsheetml/2006/main" count="69" uniqueCount="66">
  <si>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</si>
  <si>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</si>
  <si>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</si>
  <si>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</si>
  <si>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</si>
  <si>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</si>
  <si>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</si>
  <si>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</si>
  <si>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</si>
  <si>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</si>
  <si>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</si>
  <si>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</si>
  <si>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</si>
  <si>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</si>
  <si>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</si>
  <si>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</si>
  <si>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</si>
  <si>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</si>
  <si>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</si>
  <si>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</si>
  <si>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</si>
  <si>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</si>
  <si>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</si>
  <si>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</si>
  <si>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</si>
  <si>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</si>
  <si>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</si>
  <si>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</si>
  <si>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</si>
  <si>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</si>
  <si>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</si>
  <si>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3#楼</t>
  </si>
  <si>
    <t>5#楼</t>
  </si>
  <si>
    <t>8#楼</t>
  </si>
  <si>
    <t>9#楼</t>
  </si>
  <si>
    <t>11#楼</t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</si>
  <si>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</si>
  <si>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</si>
  <si>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</si>
  <si>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</si>
  <si>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</si>
  <si>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</si>
  <si>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</si>
  <si>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</si>
  <si>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</si>
  <si>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>3#、5#、8#、9#、11#楼楼梯栏杆</t>
  </si>
  <si>
    <t>部位</t>
  </si>
  <si>
    <t>名称</t>
  </si>
  <si>
    <t>规格</t>
  </si>
  <si>
    <t>3#、5#、8#、9#、11#楼</t>
  </si>
  <si>
    <t>单位</t>
  </si>
  <si>
    <t>负1层</t>
  </si>
  <si>
    <t>1层</t>
  </si>
  <si>
    <t>2层</t>
  </si>
  <si>
    <t>3层</t>
  </si>
  <si>
    <t>4-7层</t>
  </si>
  <si>
    <t>8层</t>
  </si>
  <si>
    <t>含税13%
综合单价(元)</t>
  </si>
  <si>
    <t>含税金额(元)</t>
  </si>
  <si>
    <t>3#楼梯栏杆</t>
  </si>
  <si>
    <t>塑木扶手栏杆</t>
  </si>
  <si>
    <t>m</t>
  </si>
  <si>
    <t>5#楼梯栏杆</t>
  </si>
  <si>
    <t>8#楼梯栏杆</t>
  </si>
  <si>
    <t>9#楼梯栏杆</t>
  </si>
  <si>
    <t>11#楼梯栏杆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</si>
</sst>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0"/>
    <numFmt numFmtId="178" formatCode="0.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name val="宋体"/>
      <charset val="134"/>
      <scheme val="minor"/>
    </font>
    <font>
      <b/>
      <sz val="8"/>
      <name val="微软雅黑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15" borderId="10" applyNumberFormat="0" applyAlignment="0" applyProtection="0">
      <alignment vertical="center"/>
    </xf>
    <xf numFmtId="0" fontId="26" fillId="15" borderId="6" applyNumberFormat="0" applyAlignment="0" applyProtection="0">
      <alignment vertical="center"/>
    </xf>
    <xf numFmtId="0" fontId="27" fillId="16" borderId="11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vertical="center" wrapText="1"/>
    </xf>
    <xf numFmtId="177" fontId="1" fillId="0" borderId="5" xfId="0" applyNumberFormat="1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/>
    </xf>
    <xf numFmtId="178" fontId="1" fillId="0" borderId="5" xfId="0" applyNumberFormat="1" applyFont="1" applyFill="1" applyBorder="1" applyAlignment="1">
      <alignment horizontal="center" vertical="center" wrapText="1"/>
    </xf>
    <xf numFmtId="178" fontId="1" fillId="0" borderId="5" xfId="0" applyNumberFormat="1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10" fontId="0" fillId="0" borderId="0" xfId="0" applyNumberFormat="1" applyFont="1" applyFill="1" applyAlignment="1">
      <alignment horizontal="center" vertical="center"/>
    </xf>
    <xf numFmtId="178" fontId="0" fillId="0" borderId="0" xfId="11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0" fontId="4" fillId="0" borderId="0" xfId="0" applyNumberFormat="1" applyFont="1" applyFill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0" fontId="5" fillId="2" borderId="5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2" fontId="6" fillId="3" borderId="5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2" fontId="6" fillId="3" borderId="5" xfId="0" applyNumberFormat="1" applyFont="1" applyFill="1" applyBorder="1" applyAlignment="1">
      <alignment horizontal="center" vertical="center" wrapText="1"/>
    </xf>
    <xf numFmtId="178" fontId="6" fillId="3" borderId="5" xfId="0" applyNumberFormat="1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2" fontId="6" fillId="4" borderId="5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2" fontId="6" fillId="4" borderId="5" xfId="0" applyNumberFormat="1" applyFont="1" applyFill="1" applyBorder="1" applyAlignment="1">
      <alignment horizontal="center" vertical="center" wrapText="1"/>
    </xf>
    <xf numFmtId="178" fontId="6" fillId="4" borderId="5" xfId="0" applyNumberFormat="1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 wrapText="1"/>
    </xf>
    <xf numFmtId="10" fontId="10" fillId="5" borderId="5" xfId="11" applyNumberFormat="1" applyFont="1" applyFill="1" applyBorder="1" applyAlignment="1">
      <alignment horizontal="center" vertical="center"/>
    </xf>
    <xf numFmtId="178" fontId="10" fillId="5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10" fontId="10" fillId="0" borderId="5" xfId="11" applyNumberFormat="1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10" fontId="11" fillId="0" borderId="0" xfId="0" applyNumberFormat="1" applyFont="1" applyFill="1" applyAlignment="1">
      <alignment horizontal="left" vertical="center"/>
    </xf>
    <xf numFmtId="0" fontId="12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/>
    </xf>
    <xf numFmtId="10" fontId="12" fillId="0" borderId="0" xfId="0" applyNumberFormat="1" applyFont="1" applyFill="1" applyAlignment="1">
      <alignment vertical="center"/>
    </xf>
    <xf numFmtId="0" fontId="12" fillId="0" borderId="0" xfId="0" applyFont="1" applyFill="1" applyBorder="1" applyAlignment="1">
      <alignment horizontal="right" vertical="center" wrapText="1"/>
    </xf>
    <xf numFmtId="178" fontId="4" fillId="0" borderId="0" xfId="11" applyNumberFormat="1" applyFont="1" applyAlignment="1">
      <alignment horizontal="center" vertical="center"/>
    </xf>
    <xf numFmtId="178" fontId="5" fillId="2" borderId="5" xfId="11" applyNumberFormat="1" applyFont="1" applyFill="1" applyBorder="1" applyAlignment="1">
      <alignment horizontal="center" vertical="center" wrapText="1"/>
    </xf>
    <xf numFmtId="9" fontId="6" fillId="3" borderId="5" xfId="0" applyNumberFormat="1" applyFont="1" applyFill="1" applyBorder="1" applyAlignment="1">
      <alignment horizontal="center" vertical="center" wrapText="1"/>
    </xf>
    <xf numFmtId="178" fontId="6" fillId="3" borderId="5" xfId="11" applyNumberFormat="1" applyFont="1" applyFill="1" applyBorder="1" applyAlignment="1">
      <alignment horizontal="center" vertical="center" wrapText="1"/>
    </xf>
    <xf numFmtId="10" fontId="6" fillId="3" borderId="5" xfId="0" applyNumberFormat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9" fontId="6" fillId="4" borderId="5" xfId="0" applyNumberFormat="1" applyFont="1" applyFill="1" applyBorder="1" applyAlignment="1">
      <alignment horizontal="center" vertical="center" wrapText="1"/>
    </xf>
    <xf numFmtId="178" fontId="6" fillId="4" borderId="5" xfId="11" applyNumberFormat="1" applyFont="1" applyFill="1" applyBorder="1" applyAlignment="1">
      <alignment horizontal="center" vertical="center" wrapText="1"/>
    </xf>
    <xf numFmtId="10" fontId="6" fillId="4" borderId="5" xfId="0" applyNumberFormat="1" applyFont="1" applyFill="1" applyBorder="1" applyAlignment="1">
      <alignment horizontal="center" vertical="center"/>
    </xf>
    <xf numFmtId="9" fontId="11" fillId="5" borderId="5" xfId="0" applyNumberFormat="1" applyFont="1" applyFill="1" applyBorder="1" applyAlignment="1">
      <alignment horizontal="center" vertical="center" wrapText="1"/>
    </xf>
    <xf numFmtId="10" fontId="10" fillId="5" borderId="5" xfId="0" applyNumberFormat="1" applyFont="1" applyFill="1" applyBorder="1" applyAlignment="1">
      <alignment horizontal="center" vertical="center"/>
    </xf>
    <xf numFmtId="178" fontId="10" fillId="5" borderId="5" xfId="0" applyNumberFormat="1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/>
    </xf>
    <xf numFmtId="178" fontId="10" fillId="0" borderId="5" xfId="11" applyNumberFormat="1" applyFont="1" applyBorder="1" applyAlignment="1">
      <alignment horizontal="center" vertical="center"/>
    </xf>
    <xf numFmtId="10" fontId="10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178" fontId="11" fillId="0" borderId="0" xfId="11" applyNumberFormat="1" applyFont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178" fontId="12" fillId="0" borderId="0" xfId="11" applyNumberFormat="1" applyFont="1" applyFill="1" applyAlignment="1">
      <alignment horizontal="center" vertical="center"/>
    </xf>
    <xf numFmtId="10" fontId="12" fillId="0" borderId="0" xfId="0" applyNumberFormat="1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178" fontId="12" fillId="0" borderId="0" xfId="11" applyNumberFormat="1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 2_合肥万达文旅新城一期塔楼门窗测算2014.6.4（修改版）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workbookViewId="0">
      <selection activeCell="M17" sqref="M17"/>
    </sheetView>
  </sheetViews>
  <sheetFormatPr defaultColWidth="9" defaultRowHeight="13.5"/>
  <cols>
    <col min="1" max="1" width="3.875" style="20" customWidth="1"/>
    <col min="2" max="2" width="6.125" style="20" customWidth="1"/>
    <col min="3" max="3" width="7.875" style="20" customWidth="1"/>
    <col min="4" max="5" width="7.625" style="20" customWidth="1"/>
    <col min="6" max="6" width="7.125" style="21" customWidth="1"/>
    <col min="7" max="7" width="6" style="20" customWidth="1"/>
    <col min="8" max="8" width="10.625" style="20" customWidth="1"/>
    <col min="9" max="9" width="8.375" style="20" customWidth="1"/>
    <col min="10" max="10" width="13.5" style="20" customWidth="1"/>
    <col min="11" max="11" width="7.5" style="22" customWidth="1"/>
    <col min="12" max="12" width="6.125" style="21" customWidth="1"/>
    <col min="13" max="13" width="8.25" style="20" customWidth="1"/>
    <col min="14" max="14" width="9.625" style="20" customWidth="1"/>
    <col min="15" max="15" width="16.75" style="20" customWidth="1"/>
    <col min="16" max="16384" width="9" style="20"/>
  </cols>
  <sheetData>
    <row r="1" s="20" customFormat="1" ht="27" customHeight="1" spans="1:15">
      <c r="A1" s="23" t="s">
        <v>0</v>
      </c>
      <c r="B1" s="24"/>
      <c r="C1" s="24"/>
      <c r="D1" s="24"/>
      <c r="E1" s="24"/>
      <c r="F1" s="25"/>
      <c r="G1" s="24"/>
      <c r="H1" s="24"/>
      <c r="I1" s="24"/>
      <c r="J1" s="24"/>
      <c r="K1" s="51"/>
      <c r="L1" s="25"/>
      <c r="M1" s="24"/>
      <c r="N1" s="24"/>
      <c r="O1" s="24"/>
    </row>
    <row r="2" s="20" customFormat="1" ht="29.1" customHeight="1" spans="1:15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7" t="s">
        <v>6</v>
      </c>
      <c r="G2" s="26"/>
      <c r="H2" s="26" t="s">
        <v>7</v>
      </c>
      <c r="I2" s="26"/>
      <c r="J2" s="26"/>
      <c r="K2" s="52" t="s">
        <v>8</v>
      </c>
      <c r="L2" s="27"/>
      <c r="M2" s="26" t="s">
        <v>9</v>
      </c>
      <c r="N2" s="26" t="s">
        <v>10</v>
      </c>
      <c r="O2" s="26" t="s">
        <v>11</v>
      </c>
    </row>
    <row r="3" s="20" customFormat="1" ht="27" spans="1:15">
      <c r="A3" s="26"/>
      <c r="B3" s="26"/>
      <c r="C3" s="26"/>
      <c r="D3" s="26"/>
      <c r="E3" s="26"/>
      <c r="F3" s="27" t="s">
        <v>12</v>
      </c>
      <c r="G3" s="26" t="s">
        <v>13</v>
      </c>
      <c r="H3" s="26" t="s">
        <v>14</v>
      </c>
      <c r="I3" s="26" t="s">
        <v>15</v>
      </c>
      <c r="J3" s="26" t="s">
        <v>16</v>
      </c>
      <c r="K3" s="52" t="s">
        <v>17</v>
      </c>
      <c r="L3" s="27" t="s">
        <v>18</v>
      </c>
      <c r="M3" s="26"/>
      <c r="N3" s="26"/>
      <c r="O3" s="26"/>
    </row>
    <row r="4" s="20" customFormat="1" ht="48.95" customHeight="1" spans="1:15">
      <c r="A4" s="28"/>
      <c r="B4" s="28"/>
      <c r="C4" s="29" t="s">
        <v>19</v>
      </c>
      <c r="D4" s="30" t="s">
        <v>20</v>
      </c>
      <c r="E4" s="30" t="s">
        <v>20</v>
      </c>
      <c r="F4" s="31" t="s">
        <v>21</v>
      </c>
      <c r="G4" s="32" t="s">
        <v>22</v>
      </c>
      <c r="H4" s="31" t="s">
        <v>23</v>
      </c>
      <c r="I4" s="53" t="s">
        <v>24</v>
      </c>
      <c r="J4" s="32" t="s">
        <v>25</v>
      </c>
      <c r="K4" s="54" t="s">
        <v>26</v>
      </c>
      <c r="L4" s="55" t="s">
        <v>27</v>
      </c>
      <c r="M4" s="32" t="s">
        <v>28</v>
      </c>
      <c r="N4" s="32" t="s">
        <v>29</v>
      </c>
      <c r="O4" s="56" t="s">
        <v>30</v>
      </c>
    </row>
    <row r="5" s="20" customFormat="1" ht="33" customHeight="1" spans="1:15">
      <c r="A5" s="33">
        <v>1</v>
      </c>
      <c r="B5" s="33" t="s">
        <v>31</v>
      </c>
      <c r="C5" s="34"/>
      <c r="D5" s="35"/>
      <c r="E5" s="35"/>
      <c r="F5" s="36"/>
      <c r="G5" s="37"/>
      <c r="H5" s="36">
        <f>'04、工程量计算书'!O4</f>
        <v>21916.1466</v>
      </c>
      <c r="I5" s="57">
        <v>0.8</v>
      </c>
      <c r="J5" s="37">
        <f>H5*I5</f>
        <v>17532.91728</v>
      </c>
      <c r="K5" s="58"/>
      <c r="L5" s="59"/>
      <c r="M5" s="37"/>
      <c r="N5" s="37"/>
      <c r="O5" s="36"/>
    </row>
    <row r="6" s="20" customFormat="1" ht="33" customHeight="1" spans="1:15">
      <c r="A6" s="33">
        <v>2</v>
      </c>
      <c r="B6" s="33" t="s">
        <v>32</v>
      </c>
      <c r="C6" s="34"/>
      <c r="D6" s="35"/>
      <c r="E6" s="35"/>
      <c r="F6" s="36"/>
      <c r="G6" s="37"/>
      <c r="H6" s="36">
        <f>'04、工程量计算书'!O5</f>
        <v>13949.93814</v>
      </c>
      <c r="I6" s="57">
        <v>0.8</v>
      </c>
      <c r="J6" s="37">
        <f>H6*I6</f>
        <v>11159.950512</v>
      </c>
      <c r="K6" s="58"/>
      <c r="L6" s="59"/>
      <c r="M6" s="37"/>
      <c r="N6" s="37"/>
      <c r="O6" s="36"/>
    </row>
    <row r="7" s="20" customFormat="1" ht="33" customHeight="1" spans="1:15">
      <c r="A7" s="33">
        <v>3</v>
      </c>
      <c r="B7" s="33" t="s">
        <v>33</v>
      </c>
      <c r="C7" s="34"/>
      <c r="D7" s="35"/>
      <c r="E7" s="35"/>
      <c r="F7" s="36"/>
      <c r="G7" s="37"/>
      <c r="H7" s="36">
        <f>'04、工程量计算书'!O6</f>
        <v>13935.2052</v>
      </c>
      <c r="I7" s="57">
        <v>0.8</v>
      </c>
      <c r="J7" s="37">
        <f>H7*I7</f>
        <v>11148.16416</v>
      </c>
      <c r="K7" s="58"/>
      <c r="L7" s="59"/>
      <c r="M7" s="37"/>
      <c r="N7" s="37"/>
      <c r="O7" s="36"/>
    </row>
    <row r="8" s="20" customFormat="1" ht="33" customHeight="1" spans="1:15">
      <c r="A8" s="33">
        <v>4</v>
      </c>
      <c r="B8" s="33" t="s">
        <v>34</v>
      </c>
      <c r="C8" s="34"/>
      <c r="D8" s="35"/>
      <c r="E8" s="35"/>
      <c r="F8" s="36"/>
      <c r="G8" s="37"/>
      <c r="H8" s="36">
        <f>'04、工程量计算书'!O7</f>
        <v>15052.39326</v>
      </c>
      <c r="I8" s="57">
        <v>0.8</v>
      </c>
      <c r="J8" s="37">
        <f>H8*I8</f>
        <v>12041.914608</v>
      </c>
      <c r="K8" s="58"/>
      <c r="L8" s="59"/>
      <c r="M8" s="37"/>
      <c r="N8" s="37"/>
      <c r="O8" s="36"/>
    </row>
    <row r="9" s="20" customFormat="1" ht="33" customHeight="1" spans="1:15">
      <c r="A9" s="33">
        <v>5</v>
      </c>
      <c r="B9" s="33" t="s">
        <v>35</v>
      </c>
      <c r="C9" s="34"/>
      <c r="D9" s="35"/>
      <c r="E9" s="35"/>
      <c r="F9" s="36"/>
      <c r="G9" s="37"/>
      <c r="H9" s="36">
        <f>'04、工程量计算书'!O8</f>
        <v>14969.74506</v>
      </c>
      <c r="I9" s="57">
        <v>0.8</v>
      </c>
      <c r="J9" s="37">
        <f>H9*I9</f>
        <v>11975.796048</v>
      </c>
      <c r="K9" s="58"/>
      <c r="L9" s="59"/>
      <c r="M9" s="37"/>
      <c r="N9" s="37"/>
      <c r="O9" s="36"/>
    </row>
    <row r="10" s="20" customFormat="1" ht="22.5" spans="1:15">
      <c r="A10" s="38"/>
      <c r="B10" s="39" t="s">
        <v>36</v>
      </c>
      <c r="C10" s="39"/>
      <c r="D10" s="39"/>
      <c r="E10" s="38"/>
      <c r="F10" s="40"/>
      <c r="G10" s="41"/>
      <c r="H10" s="41"/>
      <c r="I10" s="60"/>
      <c r="J10" s="41">
        <f>J5+J6+J7+J8+J9</f>
        <v>63858.742608</v>
      </c>
      <c r="K10" s="41"/>
      <c r="L10" s="61"/>
      <c r="M10" s="62" t="s">
        <v>37</v>
      </c>
      <c r="N10" s="62" t="s">
        <v>38</v>
      </c>
      <c r="O10" s="63"/>
    </row>
    <row r="11" s="20" customFormat="1" ht="24.95" customHeight="1" spans="1:15">
      <c r="A11" s="42"/>
      <c r="B11" s="42" t="s">
        <v>39</v>
      </c>
      <c r="C11" s="42"/>
      <c r="D11" s="42"/>
      <c r="E11" s="42"/>
      <c r="F11" s="43"/>
      <c r="G11" s="44"/>
      <c r="H11" s="44"/>
      <c r="I11" s="44"/>
      <c r="J11" s="44">
        <v>63000</v>
      </c>
      <c r="K11" s="64"/>
      <c r="L11" s="65"/>
      <c r="M11" s="44"/>
      <c r="N11" s="44"/>
      <c r="O11" s="66" t="s">
        <v>40</v>
      </c>
    </row>
    <row r="12" s="20" customFormat="1" ht="24.95" customHeight="1" spans="1:15">
      <c r="A12" s="45" t="s">
        <v>41</v>
      </c>
      <c r="B12" s="45"/>
      <c r="C12" s="45"/>
      <c r="D12" s="45"/>
      <c r="E12" s="45"/>
      <c r="F12" s="46"/>
      <c r="G12" s="45"/>
      <c r="H12" s="45"/>
      <c r="I12" s="45"/>
      <c r="J12" s="45"/>
      <c r="K12" s="67"/>
      <c r="L12" s="46"/>
      <c r="M12" s="45"/>
      <c r="N12" s="45"/>
      <c r="O12" s="45"/>
    </row>
    <row r="13" s="20" customFormat="1" ht="24.95" customHeight="1" spans="1:15">
      <c r="A13" s="45" t="s">
        <v>42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</row>
    <row r="14" s="20" customFormat="1" ht="26.25" customHeight="1" spans="1:15">
      <c r="A14" s="47"/>
      <c r="B14" s="48"/>
      <c r="C14" s="48"/>
      <c r="D14" s="48"/>
      <c r="E14" s="48"/>
      <c r="F14" s="49"/>
      <c r="G14" s="50" t="s">
        <v>43</v>
      </c>
      <c r="H14" s="50"/>
      <c r="I14" s="50"/>
      <c r="J14" s="68"/>
      <c r="K14" s="69"/>
      <c r="L14" s="70" t="s">
        <v>44</v>
      </c>
      <c r="M14" s="71"/>
      <c r="N14" s="48"/>
      <c r="O14" s="48"/>
    </row>
    <row r="15" s="20" customFormat="1" ht="28.5" customHeight="1" spans="1:15">
      <c r="A15" s="47"/>
      <c r="B15" s="48"/>
      <c r="C15" s="48"/>
      <c r="D15" s="48"/>
      <c r="E15" s="48"/>
      <c r="F15" s="49"/>
      <c r="J15" s="48"/>
      <c r="K15" s="72"/>
      <c r="L15" s="49"/>
      <c r="M15" s="48"/>
      <c r="N15" s="48"/>
      <c r="O15" s="48"/>
    </row>
  </sheetData>
  <mergeCells count="18">
    <mergeCell ref="A1:O1"/>
    <mergeCell ref="F2:G2"/>
    <mergeCell ref="H2:J2"/>
    <mergeCell ref="K2:L2"/>
    <mergeCell ref="B11:E11"/>
    <mergeCell ref="A12:O12"/>
    <mergeCell ref="A13:O13"/>
    <mergeCell ref="G14:I14"/>
    <mergeCell ref="J14:K14"/>
    <mergeCell ref="L14:M14"/>
    <mergeCell ref="A2:A3"/>
    <mergeCell ref="B2:B3"/>
    <mergeCell ref="C2:C3"/>
    <mergeCell ref="D2:D3"/>
    <mergeCell ref="E2:E3"/>
    <mergeCell ref="M2:M3"/>
    <mergeCell ref="N2:N3"/>
    <mergeCell ref="O2:O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O9" sqref="O9"/>
    </sheetView>
  </sheetViews>
  <sheetFormatPr defaultColWidth="9" defaultRowHeight="13.5"/>
  <cols>
    <col min="1" max="1" width="4.375" style="1" customWidth="1"/>
    <col min="2" max="2" width="17.1333333333333" style="1" customWidth="1"/>
    <col min="3" max="3" width="12.5" style="1" customWidth="1"/>
    <col min="4" max="4" width="11.875" style="2" customWidth="1"/>
    <col min="5" max="5" width="4.375" style="1" customWidth="1"/>
    <col min="6" max="6" width="8.375" style="3" customWidth="1"/>
    <col min="7" max="9" width="6.375" style="3" customWidth="1"/>
    <col min="10" max="11" width="7.375" style="3" customWidth="1"/>
    <col min="12" max="12" width="7.125" style="3" customWidth="1"/>
    <col min="13" max="13" width="8.125" style="3" customWidth="1"/>
    <col min="14" max="14" width="11" style="3" customWidth="1"/>
    <col min="15" max="15" width="14.75" style="3" customWidth="1"/>
    <col min="16" max="16384" width="9" style="3"/>
  </cols>
  <sheetData>
    <row r="1" ht="42" customHeight="1" spans="1:15">
      <c r="A1" s="4" t="s">
        <v>45</v>
      </c>
      <c r="D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18.75" customHeight="1" spans="1:12">
      <c r="A2" s="5" t="s">
        <v>1</v>
      </c>
      <c r="B2" s="5" t="s">
        <v>46</v>
      </c>
      <c r="C2" s="5" t="s">
        <v>47</v>
      </c>
      <c r="D2" s="6" t="s">
        <v>48</v>
      </c>
      <c r="E2" s="7" t="s">
        <v>49</v>
      </c>
      <c r="F2" s="8"/>
      <c r="G2" s="8"/>
      <c r="H2" s="8"/>
      <c r="I2" s="8"/>
      <c r="J2" s="8"/>
      <c r="K2" s="8"/>
      <c r="L2" s="8"/>
    </row>
    <row r="3" ht="40.5" spans="1:15">
      <c r="A3" s="9"/>
      <c r="B3" s="9"/>
      <c r="C3" s="9"/>
      <c r="D3" s="10"/>
      <c r="E3" s="9" t="s">
        <v>50</v>
      </c>
      <c r="F3" s="9" t="s">
        <v>51</v>
      </c>
      <c r="G3" s="11" t="s">
        <v>52</v>
      </c>
      <c r="H3" s="11" t="s">
        <v>53</v>
      </c>
      <c r="I3" s="11" t="s">
        <v>54</v>
      </c>
      <c r="J3" s="11" t="s">
        <v>55</v>
      </c>
      <c r="K3" s="11" t="s">
        <v>56</v>
      </c>
      <c r="L3" s="11"/>
      <c r="M3" s="11" t="s">
        <v>36</v>
      </c>
      <c r="N3" s="16" t="s">
        <v>57</v>
      </c>
      <c r="O3" s="17" t="s">
        <v>58</v>
      </c>
    </row>
    <row r="4" ht="27" customHeight="1" spans="1:15">
      <c r="A4" s="9">
        <v>1</v>
      </c>
      <c r="B4" s="11" t="s">
        <v>59</v>
      </c>
      <c r="C4" s="9"/>
      <c r="D4" s="11" t="s">
        <v>60</v>
      </c>
      <c r="E4" s="9" t="s">
        <v>61</v>
      </c>
      <c r="F4" s="9"/>
      <c r="G4" s="9">
        <f>(4.38+0.6+3.4+1.6+0.22*4)*3</f>
        <v>32.58</v>
      </c>
      <c r="H4" s="9">
        <f>(2.76*5*2+0.22*5*2)*3</f>
        <v>89.4</v>
      </c>
      <c r="I4" s="11"/>
      <c r="J4" s="11"/>
      <c r="K4" s="11"/>
      <c r="L4" s="11"/>
      <c r="M4" s="11">
        <f>G4+H4+I4+J4+K4+L4</f>
        <v>121.98</v>
      </c>
      <c r="N4" s="18">
        <v>179.67</v>
      </c>
      <c r="O4" s="18">
        <f>N4*M4</f>
        <v>21916.1466</v>
      </c>
    </row>
    <row r="5" ht="27" customHeight="1" spans="1:15">
      <c r="A5" s="12">
        <v>2</v>
      </c>
      <c r="B5" s="11" t="s">
        <v>62</v>
      </c>
      <c r="C5" s="12"/>
      <c r="D5" s="13"/>
      <c r="E5" s="12"/>
      <c r="F5" s="9"/>
      <c r="G5" s="11">
        <f>(2.573+2.188+0.32+0.15*2)*2</f>
        <v>10.762</v>
      </c>
      <c r="H5" s="11">
        <f>(2.53*2+0.15*2)*2</f>
        <v>10.72</v>
      </c>
      <c r="I5" s="11">
        <f>(2.53*2+0.15*2)*2</f>
        <v>10.72</v>
      </c>
      <c r="J5" s="11">
        <f>(2.53*2+0.15*2)*3*2</f>
        <v>32.16</v>
      </c>
      <c r="K5" s="11">
        <f>(2.53+2.45+0.15*2+1.36)*2</f>
        <v>13.28</v>
      </c>
      <c r="L5" s="14"/>
      <c r="M5" s="11">
        <f>G5+H5+I5+J5+K5+L5</f>
        <v>77.642</v>
      </c>
      <c r="N5" s="14">
        <v>179.67</v>
      </c>
      <c r="O5" s="18">
        <f>N5*M5</f>
        <v>13949.93814</v>
      </c>
    </row>
    <row r="6" ht="27" customHeight="1" spans="1:15">
      <c r="A6" s="12">
        <v>3</v>
      </c>
      <c r="B6" s="11" t="s">
        <v>63</v>
      </c>
      <c r="C6" s="12"/>
      <c r="D6" s="13"/>
      <c r="E6" s="12"/>
      <c r="F6" s="9"/>
      <c r="G6" s="9">
        <f>(2.55*7*2+0.22*7*2)*2</f>
        <v>77.56</v>
      </c>
      <c r="H6" s="14"/>
      <c r="I6" s="14"/>
      <c r="J6" s="14"/>
      <c r="K6" s="14"/>
      <c r="L6" s="14"/>
      <c r="M6" s="11">
        <f>G6+H6+I6+J6+K6+L6</f>
        <v>77.56</v>
      </c>
      <c r="N6" s="14">
        <v>179.67</v>
      </c>
      <c r="O6" s="18">
        <f>N6*M6</f>
        <v>13935.2052</v>
      </c>
    </row>
    <row r="7" ht="27" customHeight="1" spans="1:15">
      <c r="A7" s="9">
        <v>4</v>
      </c>
      <c r="B7" s="11" t="s">
        <v>64</v>
      </c>
      <c r="C7" s="12"/>
      <c r="D7" s="13"/>
      <c r="E7" s="12"/>
      <c r="F7" s="9"/>
      <c r="G7" s="11">
        <f>(2.559+2.177+0.32+0.15*2-2.188)*2</f>
        <v>6.336</v>
      </c>
      <c r="H7" s="11">
        <f>(2.518+2.518+0.15*2)*2</f>
        <v>10.672</v>
      </c>
      <c r="I7" s="11">
        <f>(2.518+2.518+0.15*2)*2</f>
        <v>10.672</v>
      </c>
      <c r="J7" s="11">
        <f>(2.518+2.518+0.15*2)*2*4</f>
        <v>42.688</v>
      </c>
      <c r="K7" s="11">
        <f>(2.518+2.447+0.08+0.15*2+1.36)*2</f>
        <v>13.41</v>
      </c>
      <c r="L7" s="14"/>
      <c r="M7" s="11">
        <f>G7+H7+I7+J7+K7+L7</f>
        <v>83.778</v>
      </c>
      <c r="N7" s="14">
        <v>179.67</v>
      </c>
      <c r="O7" s="18">
        <f>N7*M7</f>
        <v>15052.39326</v>
      </c>
    </row>
    <row r="8" ht="27" customHeight="1" spans="1:15">
      <c r="A8" s="12">
        <v>5</v>
      </c>
      <c r="B8" s="11" t="s">
        <v>65</v>
      </c>
      <c r="C8" s="12"/>
      <c r="D8" s="13"/>
      <c r="E8" s="12"/>
      <c r="F8" s="15"/>
      <c r="G8" s="11">
        <f>(2.559+2.177+0.32+0.15-2.188)*2</f>
        <v>6.036</v>
      </c>
      <c r="H8" s="11">
        <f>(2.518+2.518+0.15*2)*2</f>
        <v>10.672</v>
      </c>
      <c r="I8" s="11">
        <f>(2.518+2.518+0.15*2)*2</f>
        <v>10.672</v>
      </c>
      <c r="J8" s="11">
        <f>(2.518+2.518+0.15*2)*4*2</f>
        <v>42.688</v>
      </c>
      <c r="K8" s="11">
        <f>(2.518+2.447+0.15*2+1.36)*2</f>
        <v>13.25</v>
      </c>
      <c r="L8" s="14"/>
      <c r="M8" s="11">
        <f>G8+H8+I8+J8+K8+L8</f>
        <v>83.318</v>
      </c>
      <c r="N8" s="14">
        <v>179.67</v>
      </c>
      <c r="O8" s="18">
        <f>N8*M8</f>
        <v>14969.74506</v>
      </c>
    </row>
    <row r="9" ht="27" customHeight="1" spans="1:15">
      <c r="A9" s="12">
        <v>6</v>
      </c>
      <c r="B9" s="12"/>
      <c r="C9" s="12"/>
      <c r="D9" s="13"/>
      <c r="E9" s="12"/>
      <c r="F9" s="14"/>
      <c r="G9" s="14"/>
      <c r="H9" s="14"/>
      <c r="I9" s="14"/>
      <c r="J9" s="14"/>
      <c r="K9" s="14"/>
      <c r="L9" s="14"/>
      <c r="M9" s="14">
        <f>SUM(M4:M8)</f>
        <v>444.278</v>
      </c>
      <c r="N9" s="14"/>
      <c r="O9" s="19">
        <f>SUM(O4:O8)</f>
        <v>79823.42826</v>
      </c>
    </row>
  </sheetData>
  <autoFilter ref="A3:M4">
    <extLst/>
  </autoFilter>
  <mergeCells count="6">
    <mergeCell ref="A1:O1"/>
    <mergeCell ref="E2:L2"/>
    <mergeCell ref="A2:A3"/>
    <mergeCell ref="B2:B3"/>
    <mergeCell ref="C2:C3"/>
    <mergeCell ref="D2:D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3#5#9#11#8#楼梯栏杆</vt:lpstr>
      <vt:lpstr>04、工程量计算书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2020-12-05T09:38:00Z</dcterms:created>
  <dcterms:modified xsi:type="dcterms:W3CDTF">2023-05-29T02:53:50Z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0D7F1678D3C946F78A472997CEACF851</vt:lpwstr>
  </property>
</Properties>
</file>