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汇总表" sheetId="4" r:id="rId1"/>
    <sheet name="明细1" sheetId="2" r:id="rId2"/>
    <sheet name="双方核对预算表" sheetId="5" r:id="rId3"/>
  </sheets>
  <calcPr calcId="144525"/>
</workbook>
</file>

<file path=xl/sharedStrings.xml><?xml version="1.0" encoding="utf-8"?>
<sst xmlns="http://schemas.openxmlformats.org/spreadsheetml/2006/main" count="117" uniqueCount="81">
  <si>
    <t>工程结算汇总表</t>
  </si>
  <si>
    <t>合同编号：SSWY.01-QQ-049                  合同金额：208500元（暂定总价）</t>
  </si>
  <si>
    <t>合同名称：山水文苑建设工程造价咨询合同</t>
  </si>
  <si>
    <t>甲    方：洛阳莘子园置业有限公司</t>
  </si>
  <si>
    <t>乙    方：捷信建设管理有限公司</t>
  </si>
  <si>
    <t>序号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</si>
  <si>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</si>
  <si>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</si>
  <si>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</si>
  <si>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</si>
  <si>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</si>
  <si>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</si>
  <si>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</si>
  <si>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 xml:space="preserve"> </t>
  </si>
  <si>
    <t>图纸内结算值</t>
  </si>
  <si>
    <t>设计变更</t>
  </si>
  <si>
    <t>签证</t>
  </si>
  <si>
    <t>二</t>
  </si>
  <si>
    <t>其他费用合计</t>
  </si>
  <si>
    <t>配合费</t>
  </si>
  <si>
    <t>协商取整扣款</t>
  </si>
  <si>
    <t>三</t>
  </si>
  <si>
    <t>工程结算金额
【一】+【二】</t>
  </si>
  <si>
    <t>（小写）</t>
  </si>
  <si>
    <t>（大写）</t>
  </si>
  <si>
    <t>贰拾贰万贰仟肆佰贰拾陆元贰角捌分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</si>
  <si>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</si>
  <si>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</si>
  <si>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</si>
  <si>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</si>
  <si>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</si>
  <si>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</si>
  <si>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</si>
  <si>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</si>
  <si>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</si>
  <si>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</si>
  <si>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</si>
  <si>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</si>
  <si>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</si>
  <si>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</si>
  <si>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</si>
  <si>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</si>
  <si>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宜阳山水文苑项目施工总承包工程预算核对定稿</t>
  </si>
  <si>
    <t>名称</t>
  </si>
  <si>
    <t>核对审定工程造价</t>
  </si>
  <si>
    <t>费率</t>
  </si>
  <si>
    <t>金额（元）</t>
  </si>
  <si>
    <t>备注</t>
  </si>
  <si>
    <t>宜阳山水文苑项目</t>
  </si>
  <si>
    <t>合同税率3%</t>
  </si>
  <si>
    <t>税金差异</t>
  </si>
  <si>
    <t>第一次付款12万元</t>
  </si>
  <si>
    <t>3%的税金</t>
  </si>
  <si>
    <t>1%的税金</t>
  </si>
  <si>
    <t>请款时开票税率1%</t>
  </si>
  <si>
    <t>扣减税金差异金额</t>
  </si>
  <si>
    <t>元</t>
  </si>
  <si>
    <t>最终结算金额</t>
  </si>
  <si>
    <t>宜阳山水文苑1#~3#、 5#~13#、15#及地下车库工程汇总表</t>
  </si>
  <si>
    <t>楼号</t>
  </si>
  <si>
    <t>造价（元）</t>
  </si>
  <si>
    <t>审定（元）</t>
  </si>
  <si>
    <t>审减（元）</t>
  </si>
  <si>
    <t>1#楼</t>
  </si>
  <si>
    <t>土建</t>
  </si>
  <si>
    <t>安装</t>
  </si>
  <si>
    <t>2#楼</t>
  </si>
  <si>
    <t>3#楼</t>
  </si>
  <si>
    <t>5#楼</t>
  </si>
  <si>
    <t>6#楼</t>
  </si>
  <si>
    <t>7#楼</t>
  </si>
  <si>
    <t>8#楼</t>
  </si>
  <si>
    <t>9#楼</t>
  </si>
  <si>
    <t>10#楼</t>
  </si>
  <si>
    <t>11#楼</t>
  </si>
  <si>
    <t>12#楼</t>
  </si>
  <si>
    <t>13#楼</t>
  </si>
  <si>
    <t>15#楼</t>
  </si>
  <si>
    <t>非人防地下车库</t>
  </si>
  <si>
    <t>人防地下车库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</si>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</sst>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&quot;元&quot;"/>
    <numFmt numFmtId="179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b/>
      <sz val="11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2" applyNumberFormat="0" applyAlignment="0" applyProtection="0">
      <alignment vertical="center"/>
    </xf>
    <xf numFmtId="0" fontId="24" fillId="12" borderId="18" applyNumberFormat="0" applyAlignment="0" applyProtection="0">
      <alignment vertical="center"/>
    </xf>
    <xf numFmtId="0" fontId="25" fillId="13" borderId="2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7" fontId="6" fillId="0" borderId="13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6" fontId="6" fillId="0" borderId="13" xfId="0" applyNumberFormat="1" applyFont="1" applyFill="1" applyBorder="1" applyAlignment="1">
      <alignment horizontal="center" vertical="center" wrapText="1"/>
    </xf>
    <xf numFmtId="177" fontId="6" fillId="2" borderId="1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8" fontId="6" fillId="0" borderId="9" xfId="0" applyNumberFormat="1" applyFont="1" applyFill="1" applyBorder="1" applyAlignment="1">
      <alignment horizontal="left" vertical="center" wrapText="1"/>
    </xf>
    <xf numFmtId="178" fontId="6" fillId="0" borderId="10" xfId="0" applyNumberFormat="1" applyFont="1" applyFill="1" applyBorder="1" applyAlignment="1">
      <alignment horizontal="left" vertical="center" wrapText="1"/>
    </xf>
    <xf numFmtId="178" fontId="6" fillId="0" borderId="1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9" fontId="6" fillId="0" borderId="9" xfId="0" applyNumberFormat="1" applyFont="1" applyFill="1" applyBorder="1" applyAlignment="1">
      <alignment horizontal="left" vertical="center" wrapText="1"/>
    </xf>
    <xf numFmtId="179" fontId="6" fillId="0" borderId="10" xfId="0" applyNumberFormat="1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left" vertical="center" wrapText="1"/>
    </xf>
    <xf numFmtId="1" fontId="6" fillId="0" borderId="9" xfId="0" applyNumberFormat="1" applyFont="1" applyFill="1" applyBorder="1" applyAlignment="1">
      <alignment horizontal="left" vertical="center" wrapText="1"/>
    </xf>
    <xf numFmtId="1" fontId="6" fillId="0" borderId="10" xfId="0" applyNumberFormat="1" applyFont="1" applyFill="1" applyBorder="1" applyAlignment="1">
      <alignment horizontal="left" vertical="center" wrapText="1"/>
    </xf>
    <xf numFmtId="1" fontId="6" fillId="0" borderId="11" xfId="0" applyNumberFormat="1" applyFont="1" applyFill="1" applyBorder="1" applyAlignment="1">
      <alignment horizontal="left" vertical="center" wrapText="1"/>
    </xf>
    <xf numFmtId="1" fontId="6" fillId="2" borderId="9" xfId="0" applyNumberFormat="1" applyFont="1" applyFill="1" applyBorder="1" applyAlignment="1">
      <alignment horizontal="left" vertical="center" wrapText="1"/>
    </xf>
    <xf numFmtId="1" fontId="6" fillId="2" borderId="10" xfId="0" applyNumberFormat="1" applyFont="1" applyFill="1" applyBorder="1" applyAlignment="1">
      <alignment horizontal="left" vertical="center" wrapText="1"/>
    </xf>
    <xf numFmtId="1" fontId="6" fillId="2" borderId="1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2" workbookViewId="0">
      <selection activeCell="E18" sqref="E18:H18"/>
    </sheetView>
  </sheetViews>
  <sheetFormatPr defaultColWidth="8.88888888888889" defaultRowHeight="14.4" outlineLevelCol="7"/>
  <cols>
    <col min="4" max="4" width="10" customWidth="1"/>
    <col min="8" max="8" width="16.1111111111111" customWidth="1"/>
  </cols>
  <sheetData>
    <row r="1" ht="24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24" customHeight="1" spans="1:8">
      <c r="A2" s="23" t="s">
        <v>1</v>
      </c>
      <c r="B2" s="23"/>
      <c r="C2" s="23"/>
      <c r="D2" s="23"/>
      <c r="E2" s="23"/>
      <c r="F2" s="23"/>
      <c r="G2" s="23"/>
      <c r="H2" s="23"/>
    </row>
    <row r="3" ht="24" customHeight="1" spans="1:8">
      <c r="A3" s="24" t="s">
        <v>2</v>
      </c>
      <c r="B3" s="24"/>
      <c r="C3" s="24"/>
      <c r="D3" s="24"/>
      <c r="E3" s="24"/>
      <c r="F3" s="24"/>
      <c r="G3" s="24"/>
      <c r="H3" s="24"/>
    </row>
    <row r="4" ht="24" customHeight="1" spans="1:8">
      <c r="A4" s="24" t="s">
        <v>3</v>
      </c>
      <c r="B4" s="24"/>
      <c r="C4" s="24"/>
      <c r="D4" s="24"/>
      <c r="E4" s="24"/>
      <c r="F4" s="24"/>
      <c r="G4" s="24"/>
      <c r="H4" s="24"/>
    </row>
    <row r="5" ht="24" customHeight="1" spans="1:8">
      <c r="A5" s="23" t="s">
        <v>4</v>
      </c>
      <c r="B5" s="23"/>
      <c r="C5" s="23"/>
      <c r="D5" s="23"/>
      <c r="E5" s="23"/>
      <c r="F5" s="23"/>
      <c r="G5" s="23"/>
      <c r="H5" s="23"/>
    </row>
    <row r="6" ht="29.55" spans="1:8">
      <c r="A6" s="25" t="s">
        <v>5</v>
      </c>
      <c r="B6" s="26" t="s">
        <v>6</v>
      </c>
      <c r="C6" s="27"/>
      <c r="D6" s="28"/>
      <c r="E6" s="28" t="s">
        <v>7</v>
      </c>
      <c r="F6" s="28" t="s">
        <v>8</v>
      </c>
      <c r="G6" s="28" t="s">
        <v>9</v>
      </c>
      <c r="H6" s="28" t="s">
        <v>10</v>
      </c>
    </row>
    <row r="7" ht="15.15" spans="1:8">
      <c r="A7" s="29" t="s">
        <v>11</v>
      </c>
      <c r="B7" s="30" t="s">
        <v>12</v>
      </c>
      <c r="C7" s="31"/>
      <c r="D7" s="32"/>
      <c r="E7" s="33" t="s">
        <v>13</v>
      </c>
      <c r="F7" s="33"/>
      <c r="G7" s="33"/>
      <c r="H7" s="34">
        <f>明细1!E7</f>
        <v>222426.281200813</v>
      </c>
    </row>
    <row r="8" ht="15.15" spans="1:8">
      <c r="A8" s="35">
        <v>1.1</v>
      </c>
      <c r="B8" s="26" t="s">
        <v>14</v>
      </c>
      <c r="C8" s="27"/>
      <c r="D8" s="28"/>
      <c r="E8" s="33"/>
      <c r="F8" s="33"/>
      <c r="G8" s="33"/>
      <c r="H8" s="34">
        <v>0</v>
      </c>
    </row>
    <row r="9" ht="15.15" spans="1:8">
      <c r="A9" s="35">
        <v>1.2</v>
      </c>
      <c r="B9" s="26" t="s">
        <v>15</v>
      </c>
      <c r="C9" s="27"/>
      <c r="D9" s="28"/>
      <c r="E9" s="34"/>
      <c r="F9" s="33"/>
      <c r="G9" s="33"/>
      <c r="H9" s="36">
        <v>0</v>
      </c>
    </row>
    <row r="10" ht="15.15" spans="1:8">
      <c r="A10" s="35">
        <v>1.3</v>
      </c>
      <c r="B10" s="26" t="s">
        <v>16</v>
      </c>
      <c r="C10" s="27"/>
      <c r="D10" s="28"/>
      <c r="E10" s="33"/>
      <c r="F10" s="33"/>
      <c r="G10" s="33"/>
      <c r="H10" s="37">
        <v>0</v>
      </c>
    </row>
    <row r="11" ht="15.15" spans="1:8">
      <c r="A11" s="29" t="s">
        <v>17</v>
      </c>
      <c r="B11" s="30" t="s">
        <v>18</v>
      </c>
      <c r="C11" s="31"/>
      <c r="D11" s="32"/>
      <c r="E11" s="26"/>
      <c r="F11" s="28"/>
      <c r="G11" s="33"/>
      <c r="H11" s="34">
        <v>0</v>
      </c>
    </row>
    <row r="12" ht="15.15" spans="1:8">
      <c r="A12" s="35">
        <v>2.1</v>
      </c>
      <c r="B12" s="26" t="s">
        <v>19</v>
      </c>
      <c r="C12" s="27"/>
      <c r="D12" s="28"/>
      <c r="E12" s="26"/>
      <c r="F12" s="28"/>
      <c r="G12" s="33"/>
      <c r="H12" s="34">
        <v>0</v>
      </c>
    </row>
    <row r="13" ht="15.15" spans="1:8">
      <c r="A13" s="35">
        <v>2.2</v>
      </c>
      <c r="B13" s="26" t="s">
        <v>20</v>
      </c>
      <c r="C13" s="27"/>
      <c r="D13" s="28"/>
      <c r="E13" s="26"/>
      <c r="F13" s="28"/>
      <c r="G13" s="33"/>
      <c r="H13" s="34">
        <v>0</v>
      </c>
    </row>
    <row r="14" ht="15.15" spans="1:8">
      <c r="A14" s="38" t="s">
        <v>21</v>
      </c>
      <c r="B14" s="39" t="s">
        <v>22</v>
      </c>
      <c r="C14" s="40"/>
      <c r="D14" s="33" t="s">
        <v>23</v>
      </c>
      <c r="E14" s="41">
        <f>H7+H11</f>
        <v>222426.281200813</v>
      </c>
      <c r="F14" s="42"/>
      <c r="G14" s="42"/>
      <c r="H14" s="43"/>
    </row>
    <row r="15" ht="15.15" spans="1:8">
      <c r="A15" s="29"/>
      <c r="B15" s="44"/>
      <c r="C15" s="45"/>
      <c r="D15" s="33" t="s">
        <v>24</v>
      </c>
      <c r="E15" s="46" t="s">
        <v>25</v>
      </c>
      <c r="F15" s="47"/>
      <c r="G15" s="47"/>
      <c r="H15" s="48"/>
    </row>
    <row r="16" ht="15.15" spans="1:8">
      <c r="A16" s="29" t="s">
        <v>26</v>
      </c>
      <c r="B16" s="30" t="s">
        <v>27</v>
      </c>
      <c r="C16" s="31"/>
      <c r="D16" s="32"/>
      <c r="E16" s="49">
        <v>0</v>
      </c>
      <c r="F16" s="50"/>
      <c r="G16" s="50"/>
      <c r="H16" s="51"/>
    </row>
    <row r="17" ht="15.15" spans="1:8">
      <c r="A17" s="35">
        <v>4.1</v>
      </c>
      <c r="B17" s="26" t="s">
        <v>28</v>
      </c>
      <c r="C17" s="27"/>
      <c r="D17" s="28"/>
      <c r="E17" s="49">
        <v>0</v>
      </c>
      <c r="F17" s="50"/>
      <c r="G17" s="50"/>
      <c r="H17" s="51"/>
    </row>
    <row r="18" ht="15.15" spans="1:8">
      <c r="A18" s="35">
        <v>4.2</v>
      </c>
      <c r="B18" s="26" t="s">
        <v>29</v>
      </c>
      <c r="C18" s="27"/>
      <c r="D18" s="28"/>
      <c r="E18" s="49">
        <v>0</v>
      </c>
      <c r="F18" s="50"/>
      <c r="G18" s="50"/>
      <c r="H18" s="51"/>
    </row>
    <row r="19" ht="15.15" spans="1:8">
      <c r="A19" s="35" t="s">
        <v>30</v>
      </c>
      <c r="B19" s="26" t="s">
        <v>31</v>
      </c>
      <c r="C19" s="27"/>
      <c r="D19" s="28"/>
      <c r="E19" s="49"/>
      <c r="F19" s="50"/>
      <c r="G19" s="50"/>
      <c r="H19" s="51"/>
    </row>
    <row r="20" ht="15.15" spans="1:8">
      <c r="A20" s="29" t="s">
        <v>32</v>
      </c>
      <c r="B20" s="30" t="s">
        <v>33</v>
      </c>
      <c r="C20" s="31"/>
      <c r="D20" s="32"/>
      <c r="E20" s="49">
        <f>SUM(E21:H22)</f>
        <v>0</v>
      </c>
      <c r="F20" s="50"/>
      <c r="G20" s="50"/>
      <c r="H20" s="51"/>
    </row>
    <row r="21" ht="15.15" spans="1:8">
      <c r="A21" s="35">
        <v>5.1</v>
      </c>
      <c r="B21" s="26" t="s">
        <v>34</v>
      </c>
      <c r="C21" s="27"/>
      <c r="D21" s="28"/>
      <c r="E21" s="52">
        <v>0</v>
      </c>
      <c r="F21" s="53"/>
      <c r="G21" s="53"/>
      <c r="H21" s="54"/>
    </row>
    <row r="22" ht="15.15" spans="1:8">
      <c r="A22" s="35">
        <v>5.2</v>
      </c>
      <c r="B22" s="26" t="s">
        <v>35</v>
      </c>
      <c r="C22" s="27"/>
      <c r="D22" s="28"/>
      <c r="E22" s="52">
        <v>0</v>
      </c>
      <c r="F22" s="53"/>
      <c r="G22" s="53"/>
      <c r="H22" s="54"/>
    </row>
    <row r="23" ht="15.15" spans="1:8">
      <c r="A23" s="38" t="s">
        <v>36</v>
      </c>
      <c r="B23" s="38" t="s">
        <v>37</v>
      </c>
      <c r="C23" s="26" t="s">
        <v>23</v>
      </c>
      <c r="D23" s="28"/>
      <c r="E23" s="41">
        <f>E14-E20</f>
        <v>222426.281200813</v>
      </c>
      <c r="F23" s="42"/>
      <c r="G23" s="42"/>
      <c r="H23" s="43"/>
    </row>
    <row r="24" ht="15.15" spans="1:8">
      <c r="A24" s="29"/>
      <c r="B24" s="29"/>
      <c r="C24" s="26" t="s">
        <v>24</v>
      </c>
      <c r="D24" s="28"/>
      <c r="E24" s="46" t="str">
        <f>E15</f>
        <v>贰拾贰万贰仟肆佰贰拾陆元贰角捌分</v>
      </c>
      <c r="F24" s="47"/>
      <c r="G24" s="47"/>
      <c r="H24" s="48"/>
    </row>
    <row r="25" ht="15.15" spans="1:8">
      <c r="A25" s="38" t="s">
        <v>38</v>
      </c>
      <c r="B25" s="38" t="s">
        <v>39</v>
      </c>
      <c r="C25" s="26" t="s">
        <v>23</v>
      </c>
      <c r="D25" s="28"/>
      <c r="E25" s="41">
        <f>E23</f>
        <v>222426.281200813</v>
      </c>
      <c r="F25" s="42"/>
      <c r="G25" s="42"/>
      <c r="H25" s="43"/>
    </row>
    <row r="26" ht="15.15" spans="1:8">
      <c r="A26" s="29"/>
      <c r="B26" s="29"/>
      <c r="C26" s="26" t="s">
        <v>24</v>
      </c>
      <c r="D26" s="28"/>
      <c r="E26" s="46" t="str">
        <f>E24</f>
        <v>贰拾贰万贰仟肆佰贰拾陆元贰角捌分</v>
      </c>
      <c r="F26" s="47"/>
      <c r="G26" s="47"/>
      <c r="H26" s="48"/>
    </row>
    <row r="27" spans="1:8">
      <c r="A27" s="55"/>
      <c r="B27" s="55"/>
      <c r="C27" s="55"/>
      <c r="D27" s="55"/>
      <c r="E27" s="55"/>
      <c r="F27" s="55"/>
      <c r="G27" s="55"/>
      <c r="H27" s="55"/>
    </row>
    <row r="28" ht="15.6" spans="1:8">
      <c r="A28" s="56" t="s">
        <v>40</v>
      </c>
      <c r="B28" s="56"/>
      <c r="C28" s="56"/>
      <c r="D28" s="56"/>
      <c r="E28" s="56"/>
      <c r="F28" s="56"/>
      <c r="G28" s="56"/>
      <c r="H28" s="56"/>
    </row>
    <row r="29" ht="15.6" spans="1:8">
      <c r="A29" s="57"/>
      <c r="B29" s="58"/>
      <c r="C29" s="58"/>
      <c r="D29" s="58"/>
      <c r="E29" s="58"/>
      <c r="F29" s="58"/>
      <c r="G29" s="58"/>
      <c r="H29" s="58"/>
    </row>
    <row r="30" ht="15.6" spans="1:8">
      <c r="A30" s="57"/>
      <c r="B30" s="58"/>
      <c r="C30" s="58"/>
      <c r="D30" s="58"/>
      <c r="E30" s="58"/>
      <c r="F30" s="58"/>
      <c r="G30" s="58"/>
      <c r="H30" s="58"/>
    </row>
    <row r="31" ht="15.6" spans="1:8">
      <c r="A31" s="56" t="s">
        <v>41</v>
      </c>
      <c r="B31" s="56"/>
      <c r="C31" s="56"/>
      <c r="D31" s="56"/>
      <c r="E31" s="56"/>
      <c r="F31" s="56"/>
      <c r="G31" s="56"/>
      <c r="H31" s="56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H14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4:A15"/>
    <mergeCell ref="A23:A24"/>
    <mergeCell ref="A25:A26"/>
    <mergeCell ref="B23:B24"/>
    <mergeCell ref="B25:B26"/>
    <mergeCell ref="B14:C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9" sqref="F9"/>
    </sheetView>
  </sheetViews>
  <sheetFormatPr defaultColWidth="9" defaultRowHeight="14.4" outlineLevelCol="6"/>
  <cols>
    <col min="2" max="2" width="17.1111111111111" customWidth="1"/>
    <col min="3" max="3" width="17.7777777777778" customWidth="1"/>
    <col min="4" max="4" width="11.6666666666667" customWidth="1"/>
    <col min="5" max="5" width="16" customWidth="1"/>
    <col min="6" max="6" width="18.5555555555556" customWidth="1"/>
    <col min="7" max="7" width="15.5555555555556" customWidth="1"/>
    <col min="8" max="9" width="12.8888888888889"/>
  </cols>
  <sheetData>
    <row r="1" ht="29" customHeight="1" spans="1:6">
      <c r="A1" s="9" t="s">
        <v>42</v>
      </c>
      <c r="B1" s="9"/>
      <c r="C1" s="9"/>
      <c r="D1" s="9"/>
      <c r="E1" s="9"/>
      <c r="F1" s="9"/>
    </row>
    <row r="2" ht="46" customHeight="1" spans="1:6">
      <c r="A2" s="10" t="s">
        <v>5</v>
      </c>
      <c r="B2" s="11" t="s">
        <v>43</v>
      </c>
      <c r="C2" s="3" t="s">
        <v>44</v>
      </c>
      <c r="D2" s="12" t="s">
        <v>45</v>
      </c>
      <c r="E2" s="12" t="s">
        <v>46</v>
      </c>
      <c r="F2" s="13" t="s">
        <v>47</v>
      </c>
    </row>
    <row r="3" ht="46" customHeight="1" spans="1:6">
      <c r="A3" s="13">
        <v>1</v>
      </c>
      <c r="B3" s="14" t="s">
        <v>48</v>
      </c>
      <c r="C3" s="15">
        <f>双方核对预算表!D48</f>
        <v>224733308.02</v>
      </c>
      <c r="D3" s="16">
        <v>0.001</v>
      </c>
      <c r="E3" s="15">
        <f>C3*D3</f>
        <v>224733.30802</v>
      </c>
      <c r="F3" s="10" t="s">
        <v>49</v>
      </c>
    </row>
    <row r="4" ht="46" customHeight="1" spans="1:7">
      <c r="A4" s="13">
        <v>2</v>
      </c>
      <c r="B4" s="17" t="s">
        <v>50</v>
      </c>
      <c r="C4" s="13" t="s">
        <v>51</v>
      </c>
      <c r="D4" s="13" t="s">
        <v>52</v>
      </c>
      <c r="E4" s="15">
        <f>120000-120000/1.03</f>
        <v>3495.14563106796</v>
      </c>
      <c r="F4" s="10" t="s">
        <v>49</v>
      </c>
      <c r="G4" s="18"/>
    </row>
    <row r="5" ht="46" customHeight="1" spans="1:7">
      <c r="A5" s="13">
        <v>3</v>
      </c>
      <c r="B5" s="19"/>
      <c r="C5" s="13"/>
      <c r="D5" s="13" t="s">
        <v>53</v>
      </c>
      <c r="E5" s="15">
        <f>120000-120000/1.01</f>
        <v>1188.11881188118</v>
      </c>
      <c r="F5" s="10" t="s">
        <v>54</v>
      </c>
      <c r="G5" s="18"/>
    </row>
    <row r="6" ht="46" customHeight="1" spans="1:7">
      <c r="A6" s="13">
        <v>4</v>
      </c>
      <c r="B6" s="20"/>
      <c r="C6" s="13" t="s">
        <v>55</v>
      </c>
      <c r="D6" s="13" t="s">
        <v>56</v>
      </c>
      <c r="E6" s="15">
        <f>E4-E5</f>
        <v>2307.02681918678</v>
      </c>
      <c r="F6" s="10"/>
      <c r="G6" s="18"/>
    </row>
    <row r="7" ht="46" customHeight="1" spans="1:7">
      <c r="A7" s="13">
        <v>5</v>
      </c>
      <c r="B7" s="21" t="s">
        <v>57</v>
      </c>
      <c r="C7" s="14"/>
      <c r="D7" s="13" t="s">
        <v>56</v>
      </c>
      <c r="E7" s="15">
        <f>E3-E6</f>
        <v>222426.281200813</v>
      </c>
      <c r="F7" s="10"/>
      <c r="G7" s="18"/>
    </row>
    <row r="8" ht="22" customHeight="1"/>
    <row r="9" ht="22" customHeight="1"/>
  </sheetData>
  <mergeCells count="4">
    <mergeCell ref="A1:F1"/>
    <mergeCell ref="B7:C7"/>
    <mergeCell ref="B4:B6"/>
    <mergeCell ref="C4:C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opLeftCell="A27" workbookViewId="0">
      <selection activeCell="D48" sqref="D48"/>
    </sheetView>
  </sheetViews>
  <sheetFormatPr defaultColWidth="8.88888888888889" defaultRowHeight="14.4" outlineLevelCol="4"/>
  <cols>
    <col min="1" max="1" width="10.1111111111111" customWidth="1"/>
    <col min="2" max="2" width="14.2222222222222" customWidth="1"/>
    <col min="3" max="3" width="22.7777777777778" customWidth="1"/>
    <col min="4" max="4" width="22.7777777777778" style="1" customWidth="1"/>
    <col min="5" max="5" width="22.7777777777778" customWidth="1"/>
  </cols>
  <sheetData>
    <row r="1" ht="70" customHeight="1" spans="1:5">
      <c r="A1" s="2" t="s">
        <v>58</v>
      </c>
      <c r="B1" s="2"/>
      <c r="C1" s="2"/>
      <c r="D1" s="2"/>
      <c r="E1" s="2"/>
    </row>
    <row r="2" ht="15.6" spans="1:5">
      <c r="A2" s="3" t="s">
        <v>5</v>
      </c>
      <c r="B2" s="3" t="s">
        <v>59</v>
      </c>
      <c r="C2" s="4" t="s">
        <v>60</v>
      </c>
      <c r="D2" s="3" t="s">
        <v>61</v>
      </c>
      <c r="E2" s="3" t="s">
        <v>62</v>
      </c>
    </row>
    <row r="3" ht="15.6" spans="1:5">
      <c r="A3" s="3">
        <v>1</v>
      </c>
      <c r="B3" s="5" t="s">
        <v>63</v>
      </c>
      <c r="C3" s="6">
        <f>C4+C5</f>
        <v>12101770.59</v>
      </c>
      <c r="D3" s="7">
        <f>D4+D5</f>
        <v>12046789.45</v>
      </c>
      <c r="E3" s="7">
        <f>E4+E5</f>
        <v>-54981.1400000005</v>
      </c>
    </row>
    <row r="4" ht="15.6" spans="1:5">
      <c r="A4" s="3">
        <v>1.1</v>
      </c>
      <c r="B4" s="3" t="s">
        <v>64</v>
      </c>
      <c r="C4" s="7">
        <v>11464551.85</v>
      </c>
      <c r="D4" s="3">
        <v>11415297.37</v>
      </c>
      <c r="E4" s="3">
        <f t="shared" ref="E4:E8" si="0">D4-C4</f>
        <v>-49254.4800000004</v>
      </c>
    </row>
    <row r="5" ht="15.6" spans="1:5">
      <c r="A5" s="3">
        <v>1.2</v>
      </c>
      <c r="B5" s="3" t="s">
        <v>65</v>
      </c>
      <c r="C5" s="7">
        <v>637218.74</v>
      </c>
      <c r="D5" s="3">
        <v>631492.08</v>
      </c>
      <c r="E5" s="3">
        <f t="shared" si="0"/>
        <v>-5726.66000000003</v>
      </c>
    </row>
    <row r="6" ht="15.6" spans="1:5">
      <c r="A6" s="3">
        <v>2</v>
      </c>
      <c r="B6" s="5" t="s">
        <v>66</v>
      </c>
      <c r="C6" s="6">
        <f>C7+C8</f>
        <v>7939461.23</v>
      </c>
      <c r="D6" s="7">
        <f>D7+D8</f>
        <v>7899041.8</v>
      </c>
      <c r="E6" s="7">
        <f>E7+E8</f>
        <v>-40419.4299999999</v>
      </c>
    </row>
    <row r="7" ht="15.6" spans="1:5">
      <c r="A7" s="3">
        <v>2.1</v>
      </c>
      <c r="B7" s="3" t="s">
        <v>64</v>
      </c>
      <c r="C7" s="7">
        <v>7484289.46</v>
      </c>
      <c r="D7" s="3">
        <v>7452357.83</v>
      </c>
      <c r="E7" s="3">
        <f t="shared" si="0"/>
        <v>-31931.6299999999</v>
      </c>
    </row>
    <row r="8" ht="15.6" spans="1:5">
      <c r="A8" s="3">
        <v>2.2</v>
      </c>
      <c r="B8" s="3" t="s">
        <v>65</v>
      </c>
      <c r="C8" s="7">
        <v>455171.77</v>
      </c>
      <c r="D8" s="3">
        <v>446683.97</v>
      </c>
      <c r="E8" s="3">
        <f t="shared" si="0"/>
        <v>-8487.80000000005</v>
      </c>
    </row>
    <row r="9" ht="15.6" spans="1:5">
      <c r="A9" s="3">
        <v>3</v>
      </c>
      <c r="B9" s="5" t="s">
        <v>67</v>
      </c>
      <c r="C9" s="6">
        <f>C10+C11</f>
        <v>8037587.14</v>
      </c>
      <c r="D9" s="7">
        <f>D10+D11</f>
        <v>7999843.84</v>
      </c>
      <c r="E9" s="7">
        <f>E10+E11</f>
        <v>-37743.2999999995</v>
      </c>
    </row>
    <row r="10" ht="15.6" spans="1:5">
      <c r="A10" s="3">
        <v>3.1</v>
      </c>
      <c r="B10" s="3" t="s">
        <v>64</v>
      </c>
      <c r="C10" s="7">
        <v>7583395.46</v>
      </c>
      <c r="D10" s="3">
        <v>7554139.98</v>
      </c>
      <c r="E10" s="3">
        <f t="shared" ref="E10:E14" si="1">D10-C10</f>
        <v>-29255.4799999995</v>
      </c>
    </row>
    <row r="11" ht="15.6" spans="1:5">
      <c r="A11" s="3">
        <v>3.2</v>
      </c>
      <c r="B11" s="3" t="s">
        <v>65</v>
      </c>
      <c r="C11" s="7">
        <v>454191.68</v>
      </c>
      <c r="D11" s="3">
        <v>445703.86</v>
      </c>
      <c r="E11" s="3">
        <f t="shared" si="1"/>
        <v>-8487.82000000001</v>
      </c>
    </row>
    <row r="12" ht="15.6" spans="1:5">
      <c r="A12" s="3">
        <v>4</v>
      </c>
      <c r="B12" s="5" t="s">
        <v>68</v>
      </c>
      <c r="C12" s="6">
        <f>C13+C14</f>
        <v>12779078.31</v>
      </c>
      <c r="D12" s="7">
        <f>D13+D14</f>
        <v>12717379.07</v>
      </c>
      <c r="E12" s="7">
        <f>E13+E14</f>
        <v>-61699.2400000008</v>
      </c>
    </row>
    <row r="13" ht="15.6" spans="1:5">
      <c r="A13" s="3">
        <v>4.1</v>
      </c>
      <c r="B13" s="3" t="s">
        <v>64</v>
      </c>
      <c r="C13" s="7">
        <v>12149214.23</v>
      </c>
      <c r="D13" s="3">
        <v>12098085.35</v>
      </c>
      <c r="E13" s="3">
        <f t="shared" si="1"/>
        <v>-51128.8800000008</v>
      </c>
    </row>
    <row r="14" ht="15.6" spans="1:5">
      <c r="A14" s="3">
        <v>4.2</v>
      </c>
      <c r="B14" s="3" t="s">
        <v>65</v>
      </c>
      <c r="C14" s="7">
        <v>629864.08</v>
      </c>
      <c r="D14" s="3">
        <v>619293.72</v>
      </c>
      <c r="E14" s="3">
        <f t="shared" si="1"/>
        <v>-10570.36</v>
      </c>
    </row>
    <row r="15" ht="15.6" spans="1:5">
      <c r="A15" s="3">
        <v>5</v>
      </c>
      <c r="B15" s="5" t="s">
        <v>69</v>
      </c>
      <c r="C15" s="6">
        <f>C16+C17</f>
        <v>22446571.25</v>
      </c>
      <c r="D15" s="7">
        <f>D16+D17</f>
        <v>22304939.53</v>
      </c>
      <c r="E15" s="7">
        <f>E16+E17</f>
        <v>-141631.720000001</v>
      </c>
    </row>
    <row r="16" ht="15.6" spans="1:5">
      <c r="A16" s="3">
        <v>5.1</v>
      </c>
      <c r="B16" s="3" t="s">
        <v>64</v>
      </c>
      <c r="C16" s="7">
        <v>21134981.18</v>
      </c>
      <c r="D16" s="3">
        <v>21007788.47</v>
      </c>
      <c r="E16" s="3">
        <f t="shared" ref="E16:E20" si="2">D16-C16</f>
        <v>-127192.710000001</v>
      </c>
    </row>
    <row r="17" ht="15.6" spans="1:5">
      <c r="A17" s="3">
        <v>5.2</v>
      </c>
      <c r="B17" s="3" t="s">
        <v>65</v>
      </c>
      <c r="C17" s="7">
        <v>1311590.07</v>
      </c>
      <c r="D17" s="3">
        <v>1297151.06</v>
      </c>
      <c r="E17" s="3">
        <f t="shared" si="2"/>
        <v>-14439.01</v>
      </c>
    </row>
    <row r="18" ht="15.6" spans="1:5">
      <c r="A18" s="3">
        <v>6</v>
      </c>
      <c r="B18" s="5" t="s">
        <v>70</v>
      </c>
      <c r="C18" s="6">
        <f>C20+C19</f>
        <v>9715070.81</v>
      </c>
      <c r="D18" s="7">
        <f>D19+D20</f>
        <v>9666358.12</v>
      </c>
      <c r="E18" s="7">
        <f>E19+E20</f>
        <v>-48712.689999999</v>
      </c>
    </row>
    <row r="19" ht="15.6" spans="1:5">
      <c r="A19" s="3">
        <v>6.1</v>
      </c>
      <c r="B19" s="3" t="s">
        <v>64</v>
      </c>
      <c r="C19" s="7">
        <v>9195865.59</v>
      </c>
      <c r="D19" s="3">
        <v>9155128.88</v>
      </c>
      <c r="E19" s="3">
        <f t="shared" si="2"/>
        <v>-40736.709999999</v>
      </c>
    </row>
    <row r="20" ht="15.6" spans="1:5">
      <c r="A20" s="3">
        <v>6.2</v>
      </c>
      <c r="B20" s="3" t="s">
        <v>65</v>
      </c>
      <c r="C20" s="7">
        <v>519205.22</v>
      </c>
      <c r="D20" s="3">
        <v>511229.24</v>
      </c>
      <c r="E20" s="3">
        <f t="shared" si="2"/>
        <v>-7975.97999999998</v>
      </c>
    </row>
    <row r="21" ht="15.6" spans="1:5">
      <c r="A21" s="3">
        <v>7</v>
      </c>
      <c r="B21" s="5" t="s">
        <v>71</v>
      </c>
      <c r="C21" s="6">
        <f>C23+C22</f>
        <v>12698460.9</v>
      </c>
      <c r="D21" s="7">
        <f>D22+D23</f>
        <v>12640444.97</v>
      </c>
      <c r="E21" s="7">
        <f>E22+E23</f>
        <v>-58015.9299999995</v>
      </c>
    </row>
    <row r="22" ht="15.6" spans="1:5">
      <c r="A22" s="3">
        <v>7.1</v>
      </c>
      <c r="B22" s="3" t="s">
        <v>64</v>
      </c>
      <c r="C22" s="7">
        <v>12000984.28</v>
      </c>
      <c r="D22" s="3">
        <v>11952932.34</v>
      </c>
      <c r="E22" s="3">
        <f t="shared" ref="E22:E26" si="3">D22-C22</f>
        <v>-48051.9399999995</v>
      </c>
    </row>
    <row r="23" ht="15.6" spans="1:5">
      <c r="A23" s="3">
        <v>7.2</v>
      </c>
      <c r="B23" s="3" t="s">
        <v>65</v>
      </c>
      <c r="C23" s="7">
        <v>697476.62</v>
      </c>
      <c r="D23" s="3">
        <v>687512.63</v>
      </c>
      <c r="E23" s="3">
        <f t="shared" si="3"/>
        <v>-9963.98999999999</v>
      </c>
    </row>
    <row r="24" ht="15.6" spans="1:5">
      <c r="A24" s="3">
        <v>8</v>
      </c>
      <c r="B24" s="5" t="s">
        <v>72</v>
      </c>
      <c r="C24" s="6">
        <f>C25+C26</f>
        <v>22169122.29</v>
      </c>
      <c r="D24" s="7">
        <f>D25+D26</f>
        <v>20747570.3</v>
      </c>
      <c r="E24" s="7">
        <f>E25+E26</f>
        <v>-1421551.99</v>
      </c>
    </row>
    <row r="25" ht="15.6" spans="1:5">
      <c r="A25" s="3">
        <v>8.1</v>
      </c>
      <c r="B25" s="3" t="s">
        <v>64</v>
      </c>
      <c r="C25" s="7">
        <v>20874150.85</v>
      </c>
      <c r="D25" s="3">
        <v>20747570.3</v>
      </c>
      <c r="E25" s="3">
        <f t="shared" si="3"/>
        <v>-126580.550000001</v>
      </c>
    </row>
    <row r="26" ht="15.6" spans="1:5">
      <c r="A26" s="3">
        <v>8.2</v>
      </c>
      <c r="B26" s="3" t="s">
        <v>65</v>
      </c>
      <c r="C26" s="7">
        <v>1294971.44</v>
      </c>
      <c r="D26" s="3">
        <f>1282175.57*0</f>
        <v>0</v>
      </c>
      <c r="E26" s="3">
        <f t="shared" si="3"/>
        <v>-1294971.44</v>
      </c>
    </row>
    <row r="27" ht="15.6" spans="1:5">
      <c r="A27" s="3">
        <v>9</v>
      </c>
      <c r="B27" s="5" t="s">
        <v>73</v>
      </c>
      <c r="C27" s="6">
        <f>C28+C29</f>
        <v>23169434.89</v>
      </c>
      <c r="D27" s="7">
        <f>D28+D29</f>
        <v>21660275.19</v>
      </c>
      <c r="E27" s="7">
        <f>E28+E29</f>
        <v>-1509159.7</v>
      </c>
    </row>
    <row r="28" ht="15.6" spans="1:5">
      <c r="A28" s="3">
        <v>9.1</v>
      </c>
      <c r="B28" s="3" t="s">
        <v>64</v>
      </c>
      <c r="C28" s="7">
        <v>21783547.89</v>
      </c>
      <c r="D28" s="3">
        <v>21660275.19</v>
      </c>
      <c r="E28" s="3">
        <f t="shared" ref="E28:E32" si="4">D28-C28</f>
        <v>-123272.699999999</v>
      </c>
    </row>
    <row r="29" ht="15.6" spans="1:5">
      <c r="A29" s="3">
        <v>9.2</v>
      </c>
      <c r="B29" s="3" t="s">
        <v>65</v>
      </c>
      <c r="C29" s="7">
        <v>1385887</v>
      </c>
      <c r="D29" s="3">
        <f>1357475.5*0</f>
        <v>0</v>
      </c>
      <c r="E29" s="3">
        <f t="shared" si="4"/>
        <v>-1385887</v>
      </c>
    </row>
    <row r="30" ht="15.6" spans="1:5">
      <c r="A30" s="3">
        <v>10</v>
      </c>
      <c r="B30" s="5" t="s">
        <v>74</v>
      </c>
      <c r="C30" s="6">
        <f>C31+C32</f>
        <v>8477487.93</v>
      </c>
      <c r="D30" s="7">
        <f>D31+D32</f>
        <v>8438579.13</v>
      </c>
      <c r="E30" s="7">
        <f>E31+E32</f>
        <v>-38908.8000000005</v>
      </c>
    </row>
    <row r="31" ht="15.6" spans="1:5">
      <c r="A31" s="3">
        <v>10.1</v>
      </c>
      <c r="B31" s="3" t="s">
        <v>64</v>
      </c>
      <c r="C31" s="7">
        <v>7981005.19</v>
      </c>
      <c r="D31" s="3">
        <v>7949929.96</v>
      </c>
      <c r="E31" s="3">
        <f t="shared" si="4"/>
        <v>-31075.2300000004</v>
      </c>
    </row>
    <row r="32" ht="15.6" spans="1:5">
      <c r="A32" s="3">
        <v>10.2</v>
      </c>
      <c r="B32" s="3" t="s">
        <v>65</v>
      </c>
      <c r="C32" s="7">
        <v>496482.74</v>
      </c>
      <c r="D32" s="3">
        <v>488649.17</v>
      </c>
      <c r="E32" s="3">
        <f t="shared" si="4"/>
        <v>-7833.57000000001</v>
      </c>
    </row>
    <row r="33" ht="15.6" spans="1:5">
      <c r="A33" s="3">
        <v>11</v>
      </c>
      <c r="B33" s="5" t="s">
        <v>75</v>
      </c>
      <c r="C33" s="6">
        <f>C34+C35</f>
        <v>12676139.85</v>
      </c>
      <c r="D33" s="7">
        <f>D34+D35</f>
        <v>12645515.61</v>
      </c>
      <c r="E33" s="7">
        <f>E35+E34</f>
        <v>-30624.2400000002</v>
      </c>
    </row>
    <row r="34" ht="15.6" spans="1:5">
      <c r="A34" s="3">
        <v>11.1</v>
      </c>
      <c r="B34" s="3" t="s">
        <v>64</v>
      </c>
      <c r="C34" s="7">
        <v>11970346.8</v>
      </c>
      <c r="D34" s="3">
        <v>11951864.56</v>
      </c>
      <c r="E34" s="3">
        <f t="shared" ref="E34:E38" si="5">D34-C34</f>
        <v>-18482.2400000002</v>
      </c>
    </row>
    <row r="35" ht="15.6" spans="1:5">
      <c r="A35" s="3">
        <v>11.2</v>
      </c>
      <c r="B35" s="3" t="s">
        <v>65</v>
      </c>
      <c r="C35" s="7">
        <v>705793.05</v>
      </c>
      <c r="D35" s="3">
        <v>693651.05</v>
      </c>
      <c r="E35" s="3">
        <f t="shared" si="5"/>
        <v>-12142</v>
      </c>
    </row>
    <row r="36" ht="15.6" spans="1:5">
      <c r="A36" s="3">
        <v>12</v>
      </c>
      <c r="B36" s="5" t="s">
        <v>76</v>
      </c>
      <c r="C36" s="6">
        <f>C37+C38</f>
        <v>22988665.74</v>
      </c>
      <c r="D36" s="3">
        <f>D37+D38</f>
        <v>22823665.64</v>
      </c>
      <c r="E36" s="3">
        <f>E37+E38</f>
        <v>-165000.1</v>
      </c>
    </row>
    <row r="37" ht="15.6" spans="1:5">
      <c r="A37" s="3">
        <v>12.1</v>
      </c>
      <c r="B37" s="3" t="s">
        <v>64</v>
      </c>
      <c r="C37" s="7">
        <v>21594028.1</v>
      </c>
      <c r="D37" s="3">
        <v>21471660.62</v>
      </c>
      <c r="E37" s="3">
        <f t="shared" si="5"/>
        <v>-122367.48</v>
      </c>
    </row>
    <row r="38" ht="15.6" spans="1:5">
      <c r="A38" s="3">
        <v>12.2</v>
      </c>
      <c r="B38" s="3" t="s">
        <v>65</v>
      </c>
      <c r="C38" s="7">
        <v>1394637.64</v>
      </c>
      <c r="D38" s="3">
        <v>1352005.02</v>
      </c>
      <c r="E38" s="3">
        <f t="shared" si="5"/>
        <v>-42632.6199999999</v>
      </c>
    </row>
    <row r="39" ht="15.6" spans="1:5">
      <c r="A39" s="3">
        <v>13</v>
      </c>
      <c r="B39" s="5" t="s">
        <v>77</v>
      </c>
      <c r="C39" s="6">
        <f>C40+C41</f>
        <v>1955579.59</v>
      </c>
      <c r="D39" s="7">
        <f>D40+D41</f>
        <v>1902573.82</v>
      </c>
      <c r="E39" s="7">
        <f>E40+E41</f>
        <v>-53005.77</v>
      </c>
    </row>
    <row r="40" ht="15.6" spans="1:5">
      <c r="A40" s="3">
        <v>13.1</v>
      </c>
      <c r="B40" s="3" t="s">
        <v>64</v>
      </c>
      <c r="C40" s="7">
        <v>1907060.29</v>
      </c>
      <c r="D40" s="3">
        <v>1902573.82</v>
      </c>
      <c r="E40" s="3">
        <f t="shared" ref="E40:E44" si="6">D40-C40</f>
        <v>-4486.46999999997</v>
      </c>
    </row>
    <row r="41" ht="15.6" spans="1:5">
      <c r="A41" s="3">
        <v>13.2</v>
      </c>
      <c r="B41" s="3" t="s">
        <v>65</v>
      </c>
      <c r="C41" s="7">
        <v>48519.3</v>
      </c>
      <c r="D41" s="3">
        <f>48519.3*0</f>
        <v>0</v>
      </c>
      <c r="E41" s="3">
        <f t="shared" si="6"/>
        <v>-48519.3</v>
      </c>
    </row>
    <row r="42" ht="31.2" spans="1:5">
      <c r="A42" s="3">
        <v>14</v>
      </c>
      <c r="B42" s="5" t="s">
        <v>78</v>
      </c>
      <c r="C42" s="6">
        <f>C44+C43</f>
        <v>38856514.22</v>
      </c>
      <c r="D42" s="7">
        <f>D43+D44</f>
        <v>38372344.27</v>
      </c>
      <c r="E42" s="7">
        <f>E43+E44</f>
        <v>-484169.950000002</v>
      </c>
    </row>
    <row r="43" ht="15.6" spans="1:5">
      <c r="A43" s="3">
        <v>14.1</v>
      </c>
      <c r="B43" s="3" t="s">
        <v>64</v>
      </c>
      <c r="C43" s="7">
        <v>36772551.27</v>
      </c>
      <c r="D43" s="3">
        <v>36289596.35</v>
      </c>
      <c r="E43" s="3">
        <f t="shared" si="6"/>
        <v>-482954.920000002</v>
      </c>
    </row>
    <row r="44" ht="15.6" spans="1:5">
      <c r="A44" s="3">
        <v>14.2</v>
      </c>
      <c r="B44" s="3" t="s">
        <v>65</v>
      </c>
      <c r="C44" s="7">
        <v>2083962.95</v>
      </c>
      <c r="D44" s="8">
        <f>266564.78+1771281.07+40739.11+4162.96</f>
        <v>2082747.92</v>
      </c>
      <c r="E44" s="3">
        <f t="shared" si="6"/>
        <v>-1215.03000000003</v>
      </c>
    </row>
    <row r="45" ht="31.2" spans="1:5">
      <c r="A45" s="3">
        <v>15</v>
      </c>
      <c r="B45" s="5" t="s">
        <v>79</v>
      </c>
      <c r="C45" s="6">
        <f>C46+C47</f>
        <v>12941808.29</v>
      </c>
      <c r="D45" s="7">
        <f>D46+D47</f>
        <v>12867987.28</v>
      </c>
      <c r="E45" s="7">
        <f>E46+E47</f>
        <v>-73821.01</v>
      </c>
    </row>
    <row r="46" ht="15.6" spans="1:5">
      <c r="A46" s="3">
        <v>15.1</v>
      </c>
      <c r="B46" s="3" t="s">
        <v>64</v>
      </c>
      <c r="C46" s="7">
        <v>12765996.14</v>
      </c>
      <c r="D46" s="3">
        <v>12703860.89</v>
      </c>
      <c r="E46" s="3">
        <f>D46-C46</f>
        <v>-62135.25</v>
      </c>
    </row>
    <row r="47" ht="15.6" spans="1:5">
      <c r="A47" s="3">
        <v>15.2</v>
      </c>
      <c r="B47" s="3" t="s">
        <v>65</v>
      </c>
      <c r="C47" s="7">
        <v>175812.15</v>
      </c>
      <c r="D47" s="8">
        <f>58351.54+105774.85</f>
        <v>164126.39</v>
      </c>
      <c r="E47" s="3">
        <f>D47-C47</f>
        <v>-11685.76</v>
      </c>
    </row>
    <row r="48" ht="15.6" spans="1:5">
      <c r="A48" s="5" t="s">
        <v>80</v>
      </c>
      <c r="B48" s="5"/>
      <c r="C48" s="6">
        <f>C3+C6+C9+C12+C15+C18+C21+C24+C27+C30+C33+C36+C39+C42+C45</f>
        <v>228952753.03</v>
      </c>
      <c r="D48" s="6">
        <f>D3+D6+D9+D12+D15+D18+D21+D24+D27+D30+D36+D33+D39+D42+D45</f>
        <v>224733308.02</v>
      </c>
      <c r="E48" s="6">
        <f>E3+E6+E9+E12+E15+E18+E21+E24+E27+E30+E33+E36+E39+E42+E45</f>
        <v>-4219445.01</v>
      </c>
    </row>
  </sheetData>
  <mergeCells count="2">
    <mergeCell ref="A1:E1"/>
    <mergeCell ref="A48:B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明细1</vt:lpstr>
      <vt:lpstr>双方核对预算表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2022-05-25T08:56:00Z</dcterms:created>
  <dcterms:modified xsi:type="dcterms:W3CDTF">2023-05-31T02:00:35Z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61B9B38C08BD45E0A60CF5EEC1A30610</vt:lpwstr>
  </property>
</Properties>
</file>