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9"/>
  </bookViews>
  <sheets>
    <sheet name="进度款费用计算明细表" sheetId="9" r:id="rId1"/>
    <sheet name="1#、6#、10#楼公共区域" sheetId="11" r:id="rId2"/>
  </sheets>
  <externalReferences>
    <externalReference r:id="rId7"/>
  </externalReferences>
  <definedNames>
    <definedName name="_xlnm._FilterDatabase" localSheetId="1" hidden="1">'1#、6#、10#楼公共区域'!$B$2:$L$45</definedName>
  </definedNames>
  <calcPr calcId="144525"/>
</workbook>
</file>

<file path=xl/sharedStrings.xml><?xml version="1.0" encoding="utf-8"?>
<sst xmlns="http://schemas.openxmlformats.org/spreadsheetml/2006/main" count="217" uniqueCount="63">
  <si>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</si>
  <si>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</si>
  <si>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</si>
  <si>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</si>
  <si>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</si>
  <si>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</si>
  <si>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</si>
  <si>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</si>
  <si>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</si>
  <si>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</si>
  <si>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</si>
  <si>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</si>
  <si>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</si>
  <si>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</si>
  <si>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</si>
  <si>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</si>
  <si>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</si>
  <si>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</si>
  <si>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</si>
  <si>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</si>
  <si>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</si>
  <si>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</si>
  <si>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</si>
  <si>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</si>
  <si>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</si>
  <si>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</si>
  <si>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</si>
  <si>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</si>
  <si>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</si>
  <si>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</si>
  <si>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</si>
  <si>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7#大堂</t>
  </si>
  <si>
    <t>1#、6#、10#楼公共区域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</si>
  <si>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</si>
  <si>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</si>
  <si>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</si>
  <si>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</si>
  <si>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</si>
  <si>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</si>
  <si>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</si>
  <si>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</si>
  <si>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</si>
  <si>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地上</t>
  </si>
  <si>
    <t>单价</t>
  </si>
  <si>
    <t>1#</t>
  </si>
  <si>
    <t>地面</t>
  </si>
  <si>
    <t>楼梯平台</t>
  </si>
  <si>
    <t>CT1  800*800</t>
  </si>
  <si>
    <t>m2</t>
  </si>
  <si>
    <t>梯段</t>
  </si>
  <si>
    <t>CT5</t>
  </si>
  <si>
    <t>侯梯厅、前室、走廊</t>
  </si>
  <si>
    <t>过门石</t>
  </si>
  <si>
    <t>CT2</t>
  </si>
  <si>
    <t>墙面</t>
  </si>
  <si>
    <t>6#</t>
  </si>
  <si>
    <t>10#标准层(2-8层）</t>
  </si>
  <si>
    <t>西单元</t>
  </si>
  <si>
    <t>负一层</t>
  </si>
  <si>
    <t>东单元</t>
  </si>
  <si>
    <t>10#地下一层</t>
  </si>
  <si>
    <t>楼梯间地面</t>
  </si>
  <si>
    <t>汇总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</si>
</sst>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0" fillId="14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0" fontId="5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176" fontId="6" fillId="8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0" fontId="8" fillId="0" borderId="1" xfId="1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4" fillId="0" borderId="0" xfId="11" applyNumberFormat="1" applyFont="1" applyAlignment="1">
      <alignment horizontal="center" vertical="center"/>
    </xf>
    <xf numFmtId="176" fontId="5" fillId="7" borderId="1" xfId="11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176" fontId="6" fillId="8" borderId="1" xfId="11" applyNumberFormat="1" applyFont="1" applyFill="1" applyBorder="1" applyAlignment="1">
      <alignment horizontal="center" vertical="center" wrapText="1"/>
    </xf>
    <xf numFmtId="10" fontId="6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176" fontId="13" fillId="0" borderId="1" xfId="11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176" fontId="10" fillId="0" borderId="0" xfId="11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1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9;&#12298;&#20215;&#26684;&#28165;&#21333;&#65306;&#26686;&#24029;&#23665;&#27700;&#25991;&#33489;s1&#22320;&#22359;1-11#&#27004;&#19968;&#23618;&#22823;&#22530;&#35013;&#20462;&#12289;&#20844;&#20849;&#21306;&#22495;&#35013;&#20462;&#12289;&#21333;&#20803;&#38376;&#22836;&#35013;&#20462;&#24037;&#31243;&#26045;&#65288;&#19981;&#21547;5#&#27004;&#19968;&#23618;&#22823;&#22530;&#21450;&#21333;&#20803;&#38376;&#22836;&#65289;&#122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汇总表"/>
      <sheetName val="一层大堂精装工程-装饰"/>
      <sheetName val="一层大堂精装工程-安装"/>
      <sheetName val="公共区域装修工程"/>
      <sheetName val="单元门头装修工程"/>
      <sheetName val="门头钢结构工程量计算"/>
    </sheetNames>
    <sheetDataSet>
      <sheetData sheetId="0"/>
      <sheetData sheetId="1">
        <row r="8">
          <cell r="F8">
            <v>48140.92713364</v>
          </cell>
        </row>
        <row r="9">
          <cell r="F9">
            <v>15304.57559796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J13" sqref="J13"/>
    </sheetView>
  </sheetViews>
  <sheetFormatPr defaultColWidth="9" defaultRowHeight="13.5"/>
  <cols>
    <col min="1" max="1" width="4.375" style="24" customWidth="1"/>
    <col min="2" max="2" width="22.375" style="24" customWidth="1"/>
    <col min="3" max="3" width="11" style="24" customWidth="1"/>
    <col min="4" max="4" width="8.125" style="24" customWidth="1"/>
    <col min="5" max="5" width="7.5" style="24" customWidth="1"/>
    <col min="6" max="6" width="10.875" style="26" customWidth="1"/>
    <col min="7" max="7" width="7.125" style="24" customWidth="1"/>
    <col min="8" max="8" width="9.5" style="24" customWidth="1"/>
    <col min="9" max="9" width="9.625" style="24" customWidth="1"/>
    <col min="10" max="10" width="11.125" style="24" customWidth="1"/>
    <col min="11" max="11" width="7.25" style="27" customWidth="1"/>
    <col min="12" max="12" width="8.875" style="26" customWidth="1"/>
    <col min="13" max="13" width="7.25" style="24" customWidth="1"/>
    <col min="14" max="14" width="6.5" style="24" customWidth="1"/>
    <col min="15" max="15" width="8.625" style="24" customWidth="1"/>
    <col min="16" max="16384" width="9" style="24"/>
  </cols>
  <sheetData>
    <row r="1" s="24" customFormat="1" ht="43" customHeight="1" spans="1:15">
      <c r="A1" s="28" t="s">
        <v>0</v>
      </c>
      <c r="B1" s="29"/>
      <c r="C1" s="29"/>
      <c r="D1" s="29"/>
      <c r="E1" s="29"/>
      <c r="F1" s="30"/>
      <c r="G1" s="29"/>
      <c r="H1" s="29"/>
      <c r="I1" s="29"/>
      <c r="J1" s="29"/>
      <c r="K1" s="52"/>
      <c r="L1" s="30"/>
      <c r="M1" s="29"/>
      <c r="N1" s="29"/>
      <c r="O1" s="29"/>
    </row>
    <row r="2" s="24" customFormat="1" ht="38" customHeight="1" spans="1: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/>
      <c r="H2" s="31" t="s">
        <v>7</v>
      </c>
      <c r="I2" s="31"/>
      <c r="J2" s="31"/>
      <c r="K2" s="53" t="s">
        <v>8</v>
      </c>
      <c r="L2" s="32"/>
      <c r="M2" s="31" t="s">
        <v>9</v>
      </c>
      <c r="N2" s="31" t="s">
        <v>10</v>
      </c>
      <c r="O2" s="31" t="s">
        <v>11</v>
      </c>
    </row>
    <row r="3" s="24" customFormat="1" ht="28" customHeight="1" spans="1:15">
      <c r="A3" s="31"/>
      <c r="B3" s="31"/>
      <c r="C3" s="31"/>
      <c r="D3" s="31"/>
      <c r="E3" s="31"/>
      <c r="F3" s="32" t="s">
        <v>12</v>
      </c>
      <c r="G3" s="31" t="s">
        <v>13</v>
      </c>
      <c r="H3" s="31" t="s">
        <v>14</v>
      </c>
      <c r="I3" s="31" t="s">
        <v>15</v>
      </c>
      <c r="J3" s="31" t="s">
        <v>16</v>
      </c>
      <c r="K3" s="53" t="s">
        <v>17</v>
      </c>
      <c r="L3" s="32" t="s">
        <v>18</v>
      </c>
      <c r="M3" s="31"/>
      <c r="N3" s="31"/>
      <c r="O3" s="31"/>
    </row>
    <row r="4" s="24" customFormat="1" ht="24" customHeight="1" spans="1:15">
      <c r="A4" s="33"/>
      <c r="B4" s="33"/>
      <c r="C4" s="34" t="s">
        <v>19</v>
      </c>
      <c r="D4" s="35" t="s">
        <v>20</v>
      </c>
      <c r="E4" s="35" t="s">
        <v>20</v>
      </c>
      <c r="F4" s="36" t="s">
        <v>21</v>
      </c>
      <c r="G4" s="37" t="s">
        <v>22</v>
      </c>
      <c r="H4" s="36" t="s">
        <v>23</v>
      </c>
      <c r="I4" s="54" t="s">
        <v>24</v>
      </c>
      <c r="J4" s="37" t="s">
        <v>25</v>
      </c>
      <c r="K4" s="55" t="s">
        <v>26</v>
      </c>
      <c r="L4" s="56" t="s">
        <v>27</v>
      </c>
      <c r="M4" s="37" t="s">
        <v>28</v>
      </c>
      <c r="N4" s="37" t="s">
        <v>29</v>
      </c>
      <c r="O4" s="57" t="s">
        <v>30</v>
      </c>
    </row>
    <row r="5" s="24" customFormat="1" ht="24" customHeight="1" spans="1:15">
      <c r="A5" s="38">
        <v>1</v>
      </c>
      <c r="B5" s="39" t="s">
        <v>31</v>
      </c>
      <c r="C5" s="40">
        <f>[1]汇总表!$F$8+[1]汇总表!$F$9</f>
        <v>63445.5027316</v>
      </c>
      <c r="D5" s="41"/>
      <c r="E5" s="38"/>
      <c r="F5" s="40"/>
      <c r="G5" s="42"/>
      <c r="H5" s="42"/>
      <c r="I5" s="58">
        <v>0.8</v>
      </c>
      <c r="J5" s="44">
        <f>C5*I5-F5</f>
        <v>50756.40218528</v>
      </c>
      <c r="K5" s="42"/>
      <c r="L5" s="59"/>
      <c r="M5" s="42"/>
      <c r="N5" s="42"/>
      <c r="O5" s="38"/>
    </row>
    <row r="6" s="24" customFormat="1" ht="24" customHeight="1" spans="1:15">
      <c r="A6" s="38">
        <v>2</v>
      </c>
      <c r="B6" s="39" t="s">
        <v>32</v>
      </c>
      <c r="C6" s="41">
        <f>'1#、6#、10#楼公共区域'!L52</f>
        <v>194942.18692</v>
      </c>
      <c r="D6" s="41"/>
      <c r="E6" s="38"/>
      <c r="F6" s="40"/>
      <c r="G6" s="42"/>
      <c r="H6" s="42"/>
      <c r="I6" s="58">
        <v>0.8</v>
      </c>
      <c r="J6" s="44">
        <f>C6*I6-F6</f>
        <v>155953.749536</v>
      </c>
      <c r="K6" s="42"/>
      <c r="L6" s="59"/>
      <c r="M6" s="42"/>
      <c r="N6" s="42"/>
      <c r="O6" s="38"/>
    </row>
    <row r="7" s="24" customFormat="1" ht="24" customHeight="1" spans="1:15">
      <c r="A7" s="38">
        <v>3</v>
      </c>
      <c r="B7" s="43" t="s">
        <v>33</v>
      </c>
      <c r="C7" s="42"/>
      <c r="D7" s="41"/>
      <c r="E7" s="38"/>
      <c r="F7" s="42"/>
      <c r="G7" s="42"/>
      <c r="H7" s="44"/>
      <c r="I7" s="58"/>
      <c r="J7" s="44">
        <f>SUM(J5:J6)</f>
        <v>206710.15172128</v>
      </c>
      <c r="K7" s="60"/>
      <c r="L7" s="61"/>
      <c r="M7" s="40"/>
      <c r="N7" s="42"/>
      <c r="O7" s="38"/>
    </row>
    <row r="8" s="25" customFormat="1" ht="41" customHeight="1" spans="1:15">
      <c r="A8" s="38">
        <v>4</v>
      </c>
      <c r="B8" s="38" t="s">
        <v>34</v>
      </c>
      <c r="C8" s="38"/>
      <c r="D8" s="38"/>
      <c r="E8" s="38"/>
      <c r="F8" s="45"/>
      <c r="G8" s="42"/>
      <c r="H8" s="42"/>
      <c r="I8" s="58"/>
      <c r="J8" s="40">
        <v>200000</v>
      </c>
      <c r="K8" s="42"/>
      <c r="L8" s="59"/>
      <c r="M8" s="40" t="s">
        <v>35</v>
      </c>
      <c r="N8" s="40" t="s">
        <v>36</v>
      </c>
      <c r="O8" s="41" t="s">
        <v>37</v>
      </c>
    </row>
    <row r="9" s="24" customFormat="1" ht="59" customHeight="1" spans="1:15">
      <c r="A9" s="46" t="s">
        <v>38</v>
      </c>
      <c r="B9" s="46"/>
      <c r="C9" s="46"/>
      <c r="D9" s="46"/>
      <c r="E9" s="46"/>
      <c r="F9" s="47"/>
      <c r="G9" s="46"/>
      <c r="H9" s="46"/>
      <c r="I9" s="46"/>
      <c r="J9" s="46"/>
      <c r="K9" s="62"/>
      <c r="L9" s="47"/>
      <c r="M9" s="46"/>
      <c r="N9" s="46"/>
      <c r="O9" s="46"/>
    </row>
    <row r="10" s="24" customFormat="1" ht="24.95" customHeight="1" spans="1:15">
      <c r="A10" s="46" t="s">
        <v>39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="24" customFormat="1" ht="26.25" customHeight="1" spans="1:15">
      <c r="A11" s="48"/>
      <c r="B11" s="49"/>
      <c r="C11" s="49"/>
      <c r="D11" s="49"/>
      <c r="E11" s="49"/>
      <c r="F11" s="50"/>
      <c r="G11" s="51" t="s">
        <v>40</v>
      </c>
      <c r="H11" s="51"/>
      <c r="I11" s="51"/>
      <c r="J11" s="63"/>
      <c r="K11" s="64"/>
      <c r="L11" s="65" t="s">
        <v>41</v>
      </c>
      <c r="M11" s="66"/>
      <c r="N11" s="49"/>
      <c r="O11" s="49"/>
    </row>
    <row r="12" s="24" customFormat="1" ht="28.5" customHeight="1" spans="1:15">
      <c r="A12" s="48"/>
      <c r="B12" s="49"/>
      <c r="C12" s="49"/>
      <c r="D12" s="49"/>
      <c r="E12" s="49"/>
      <c r="F12" s="50"/>
      <c r="J12" s="49"/>
      <c r="K12" s="67"/>
      <c r="L12" s="50"/>
      <c r="M12" s="49"/>
      <c r="N12" s="49"/>
      <c r="O12" s="49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opLeftCell="B31" workbookViewId="0">
      <selection activeCell="Q51" sqref="Q51"/>
    </sheetView>
  </sheetViews>
  <sheetFormatPr defaultColWidth="9" defaultRowHeight="13.5"/>
  <cols>
    <col min="10" max="10" width="11.5"/>
    <col min="11" max="11" width="11.875" customWidth="1"/>
    <col min="12" max="12" width="13" customWidth="1"/>
  </cols>
  <sheetData>
    <row r="1" ht="29" customHeight="1" spans="1:12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t="s">
        <v>43</v>
      </c>
      <c r="L1" t="s">
        <v>33</v>
      </c>
    </row>
    <row r="2" ht="29" customHeight="1" spans="1:12">
      <c r="A2" s="1"/>
      <c r="B2" s="2"/>
      <c r="C2" s="2"/>
      <c r="D2" s="2"/>
      <c r="E2" s="2"/>
      <c r="F2" s="2"/>
      <c r="G2" s="2"/>
      <c r="H2" s="2"/>
      <c r="I2" s="2"/>
      <c r="J2" s="2"/>
      <c r="K2" s="7"/>
      <c r="L2" s="7"/>
    </row>
    <row r="3" ht="24" spans="1:12">
      <c r="A3" s="3">
        <v>1</v>
      </c>
      <c r="B3" s="3" t="s">
        <v>44</v>
      </c>
      <c r="C3" s="4" t="s">
        <v>45</v>
      </c>
      <c r="D3" s="3" t="s">
        <v>46</v>
      </c>
      <c r="E3" s="3" t="s">
        <v>47</v>
      </c>
      <c r="F3" s="3" t="s">
        <v>48</v>
      </c>
      <c r="G3" s="3">
        <v>3.125</v>
      </c>
      <c r="H3" s="3">
        <v>7</v>
      </c>
      <c r="I3" s="3">
        <v>2</v>
      </c>
      <c r="J3" s="18">
        <f>I3*H3*G3</f>
        <v>43.75</v>
      </c>
      <c r="K3" s="19"/>
      <c r="L3" s="15"/>
    </row>
    <row r="4" spans="1:12">
      <c r="A4" s="3">
        <v>2</v>
      </c>
      <c r="B4" s="3"/>
      <c r="C4" s="4" t="s">
        <v>45</v>
      </c>
      <c r="D4" s="3" t="s">
        <v>49</v>
      </c>
      <c r="E4" s="3" t="s">
        <v>50</v>
      </c>
      <c r="F4" s="3" t="s">
        <v>48</v>
      </c>
      <c r="G4" s="3">
        <f>2.496*2</f>
        <v>4.992</v>
      </c>
      <c r="H4" s="3">
        <v>7</v>
      </c>
      <c r="I4" s="3">
        <v>2</v>
      </c>
      <c r="J4" s="18">
        <f>I4*H4*G4</f>
        <v>69.888</v>
      </c>
      <c r="K4" s="19"/>
      <c r="L4" s="15"/>
    </row>
    <row r="5" ht="24" spans="1:12">
      <c r="A5" s="3">
        <v>4</v>
      </c>
      <c r="B5" s="3"/>
      <c r="C5" s="4" t="s">
        <v>45</v>
      </c>
      <c r="D5" s="5" t="s">
        <v>51</v>
      </c>
      <c r="E5" s="3" t="s">
        <v>47</v>
      </c>
      <c r="F5" s="3" t="s">
        <v>48</v>
      </c>
      <c r="G5" s="3">
        <v>14.333</v>
      </c>
      <c r="H5" s="3">
        <v>7</v>
      </c>
      <c r="I5" s="3">
        <v>2</v>
      </c>
      <c r="J5" s="18">
        <f>I5*H5*G5</f>
        <v>200.662</v>
      </c>
      <c r="K5" s="19"/>
      <c r="L5" s="15"/>
    </row>
    <row r="6" spans="1:12">
      <c r="A6" s="3">
        <v>5</v>
      </c>
      <c r="B6" s="3"/>
      <c r="C6" s="4" t="s">
        <v>45</v>
      </c>
      <c r="D6" s="3" t="s">
        <v>52</v>
      </c>
      <c r="E6" s="3" t="s">
        <v>53</v>
      </c>
      <c r="F6" s="3" t="s">
        <v>48</v>
      </c>
      <c r="G6" s="3">
        <f>0.25*2</f>
        <v>0.5</v>
      </c>
      <c r="H6" s="3">
        <v>7</v>
      </c>
      <c r="I6" s="3">
        <v>2</v>
      </c>
      <c r="J6" s="18">
        <f>I6*H6*G6</f>
        <v>7</v>
      </c>
      <c r="K6" s="19"/>
      <c r="L6" s="15"/>
    </row>
    <row r="7" ht="24" spans="1:12">
      <c r="A7" s="3">
        <v>6</v>
      </c>
      <c r="B7" s="3"/>
      <c r="C7" s="6" t="s">
        <v>54</v>
      </c>
      <c r="D7" s="3" t="s">
        <v>51</v>
      </c>
      <c r="E7" s="3"/>
      <c r="F7" s="3" t="s">
        <v>48</v>
      </c>
      <c r="G7" s="3">
        <f>(1.67*2.65-1.74+5.3*0.08)*2+1.74*2.65-2.75+6.99+1.44*2.65-2.7+9.15-1.34+6.395-2.755+6.395-2.755-0.075+9.115-1.34</f>
        <v>38.976</v>
      </c>
      <c r="H7" s="3">
        <v>7</v>
      </c>
      <c r="I7" s="3">
        <v>2</v>
      </c>
      <c r="J7" s="20">
        <f>I7*H7*G7</f>
        <v>545.664</v>
      </c>
      <c r="K7" s="19"/>
      <c r="L7" s="15"/>
    </row>
    <row r="8" ht="24" spans="1:12">
      <c r="A8" s="7"/>
      <c r="B8" s="3" t="s">
        <v>55</v>
      </c>
      <c r="C8" s="4" t="s">
        <v>45</v>
      </c>
      <c r="D8" s="3" t="s">
        <v>46</v>
      </c>
      <c r="E8" s="3" t="s">
        <v>47</v>
      </c>
      <c r="F8" s="3" t="s">
        <v>48</v>
      </c>
      <c r="G8" s="3">
        <v>3.125</v>
      </c>
      <c r="H8" s="3">
        <v>8</v>
      </c>
      <c r="I8" s="3">
        <v>2</v>
      </c>
      <c r="J8" s="18">
        <f>I8*H8*G8</f>
        <v>50</v>
      </c>
      <c r="K8" s="19"/>
      <c r="L8" s="15"/>
    </row>
    <row r="9" spans="1:12">
      <c r="A9" s="7"/>
      <c r="B9" s="3"/>
      <c r="C9" s="4" t="s">
        <v>45</v>
      </c>
      <c r="D9" s="3" t="s">
        <v>49</v>
      </c>
      <c r="E9" s="3" t="s">
        <v>50</v>
      </c>
      <c r="F9" s="3" t="s">
        <v>48</v>
      </c>
      <c r="G9" s="3">
        <f>2.496*2</f>
        <v>4.992</v>
      </c>
      <c r="H9" s="3">
        <v>8</v>
      </c>
      <c r="I9" s="3">
        <v>2</v>
      </c>
      <c r="J9" s="18">
        <f>I9*H9*G9</f>
        <v>79.872</v>
      </c>
      <c r="K9" s="19"/>
      <c r="L9" s="15"/>
    </row>
    <row r="10" ht="24" spans="1:12">
      <c r="A10" s="7"/>
      <c r="B10" s="3"/>
      <c r="C10" s="4" t="s">
        <v>45</v>
      </c>
      <c r="D10" s="3" t="s">
        <v>51</v>
      </c>
      <c r="E10" s="3" t="s">
        <v>47</v>
      </c>
      <c r="F10" s="3" t="s">
        <v>48</v>
      </c>
      <c r="G10" s="3">
        <v>14.333</v>
      </c>
      <c r="H10" s="3">
        <v>8</v>
      </c>
      <c r="I10" s="3">
        <v>2</v>
      </c>
      <c r="J10" s="18">
        <f t="shared" ref="J10:J15" si="0">I10*H10*G10</f>
        <v>229.328</v>
      </c>
      <c r="K10" s="19"/>
      <c r="L10" s="15"/>
    </row>
    <row r="11" spans="1:12">
      <c r="A11" s="7"/>
      <c r="B11" s="3"/>
      <c r="C11" s="4" t="s">
        <v>45</v>
      </c>
      <c r="D11" s="3" t="s">
        <v>52</v>
      </c>
      <c r="E11" s="3" t="s">
        <v>53</v>
      </c>
      <c r="F11" s="3" t="s">
        <v>48</v>
      </c>
      <c r="G11" s="3">
        <f>0.25*2</f>
        <v>0.5</v>
      </c>
      <c r="H11" s="3">
        <v>8</v>
      </c>
      <c r="I11" s="3">
        <v>2</v>
      </c>
      <c r="J11" s="18">
        <f t="shared" si="0"/>
        <v>8</v>
      </c>
      <c r="K11" s="19"/>
      <c r="L11" s="15"/>
    </row>
    <row r="12" ht="24" spans="1:12">
      <c r="A12" s="7"/>
      <c r="B12" s="3"/>
      <c r="C12" s="6" t="s">
        <v>54</v>
      </c>
      <c r="D12" s="3" t="s">
        <v>51</v>
      </c>
      <c r="E12" s="3"/>
      <c r="F12" s="3" t="s">
        <v>48</v>
      </c>
      <c r="G12" s="3">
        <f>(1.67*2.65-1.74+5.3*0.08)*2+1.74*2.65-2.75+6.99+1.44*2.65-2.7+9.15-1.34+6.395-2.755+6.395-2.755-0.075+9.115-1.34</f>
        <v>38.976</v>
      </c>
      <c r="H12" s="3">
        <v>8</v>
      </c>
      <c r="I12" s="3">
        <v>2</v>
      </c>
      <c r="J12" s="20">
        <f t="shared" si="0"/>
        <v>623.616</v>
      </c>
      <c r="K12" s="19"/>
      <c r="L12" s="15"/>
    </row>
    <row r="13" spans="1:12">
      <c r="A13" s="7"/>
      <c r="B13" s="3" t="s">
        <v>56</v>
      </c>
      <c r="C13" s="4" t="s">
        <v>45</v>
      </c>
      <c r="D13" s="3" t="s">
        <v>46</v>
      </c>
      <c r="E13" s="3"/>
      <c r="F13" s="3" t="s">
        <v>48</v>
      </c>
      <c r="G13" s="8">
        <v>3.275</v>
      </c>
      <c r="H13" s="3">
        <v>7</v>
      </c>
      <c r="I13" s="3">
        <v>2</v>
      </c>
      <c r="J13" s="21">
        <v>45.85</v>
      </c>
      <c r="K13" s="19"/>
      <c r="L13" s="15"/>
    </row>
    <row r="14" spans="1:12">
      <c r="A14" s="7"/>
      <c r="B14" s="3"/>
      <c r="C14" s="4" t="s">
        <v>45</v>
      </c>
      <c r="D14" s="3" t="s">
        <v>49</v>
      </c>
      <c r="E14" s="3"/>
      <c r="F14" s="3" t="s">
        <v>48</v>
      </c>
      <c r="G14" s="8">
        <v>5.775</v>
      </c>
      <c r="H14" s="3">
        <v>7</v>
      </c>
      <c r="I14" s="3">
        <v>2</v>
      </c>
      <c r="J14" s="21">
        <v>80.85</v>
      </c>
      <c r="K14" s="19"/>
      <c r="L14" s="15"/>
    </row>
    <row r="15" ht="24" spans="1:12">
      <c r="A15" s="7"/>
      <c r="B15" s="3"/>
      <c r="C15" s="4" t="s">
        <v>45</v>
      </c>
      <c r="D15" s="3" t="s">
        <v>51</v>
      </c>
      <c r="E15" s="3"/>
      <c r="F15" s="3" t="s">
        <v>48</v>
      </c>
      <c r="G15" s="8">
        <v>7.84</v>
      </c>
      <c r="H15" s="3">
        <v>7</v>
      </c>
      <c r="I15" s="3">
        <v>2</v>
      </c>
      <c r="J15" s="21">
        <v>109.76</v>
      </c>
      <c r="K15" s="19"/>
      <c r="L15" s="15"/>
    </row>
    <row r="16" spans="1:12">
      <c r="A16" s="7"/>
      <c r="B16" s="3"/>
      <c r="C16" s="4" t="s">
        <v>45</v>
      </c>
      <c r="D16" s="3" t="s">
        <v>52</v>
      </c>
      <c r="E16" s="3"/>
      <c r="F16" s="3" t="s">
        <v>48</v>
      </c>
      <c r="G16" s="8">
        <v>0.25344</v>
      </c>
      <c r="H16" s="3">
        <v>7</v>
      </c>
      <c r="I16" s="3">
        <v>2</v>
      </c>
      <c r="J16" s="21">
        <v>3.54816</v>
      </c>
      <c r="K16" s="19"/>
      <c r="L16" s="15"/>
    </row>
    <row r="17" ht="24" spans="1:12">
      <c r="A17" s="7"/>
      <c r="B17" s="3"/>
      <c r="C17" s="6" t="s">
        <v>54</v>
      </c>
      <c r="D17" s="3" t="s">
        <v>51</v>
      </c>
      <c r="E17" s="3"/>
      <c r="F17" s="3" t="s">
        <v>48</v>
      </c>
      <c r="G17" s="8">
        <v>17.469</v>
      </c>
      <c r="H17" s="3">
        <v>7</v>
      </c>
      <c r="I17" s="3">
        <v>2</v>
      </c>
      <c r="J17" s="22">
        <v>244.566</v>
      </c>
      <c r="K17" s="19"/>
      <c r="L17" s="15"/>
    </row>
    <row r="18" ht="28" customHeight="1" spans="1:12">
      <c r="A18" s="2"/>
      <c r="B18" s="9" t="s">
        <v>44</v>
      </c>
      <c r="C18" s="10" t="s">
        <v>45</v>
      </c>
      <c r="D18" s="9" t="s">
        <v>46</v>
      </c>
      <c r="E18" s="9" t="s">
        <v>47</v>
      </c>
      <c r="F18" s="9" t="s">
        <v>48</v>
      </c>
      <c r="G18" s="9">
        <f>(1.25+1.24)*1.2+(1.67+1.25)*2.5</f>
        <v>10.288</v>
      </c>
      <c r="H18" s="9">
        <v>1</v>
      </c>
      <c r="I18" s="9">
        <v>1</v>
      </c>
      <c r="J18" s="18">
        <f>I18*H18*G18</f>
        <v>10.288</v>
      </c>
      <c r="K18" s="2"/>
      <c r="L18" s="15"/>
    </row>
    <row r="19" spans="1:12">
      <c r="A19" s="9"/>
      <c r="B19" s="9"/>
      <c r="C19" s="10" t="s">
        <v>45</v>
      </c>
      <c r="D19" s="9" t="s">
        <v>49</v>
      </c>
      <c r="E19" s="9" t="s">
        <v>50</v>
      </c>
      <c r="F19" s="9" t="s">
        <v>48</v>
      </c>
      <c r="G19" s="9">
        <f>1.2*(14+12)</f>
        <v>31.2</v>
      </c>
      <c r="H19" s="9">
        <v>1</v>
      </c>
      <c r="I19" s="9">
        <v>1</v>
      </c>
      <c r="J19" s="18">
        <f>I19*H19*G19</f>
        <v>31.2</v>
      </c>
      <c r="K19" s="19"/>
      <c r="L19" s="15"/>
    </row>
    <row r="20" ht="24" spans="1:12">
      <c r="A20" s="9"/>
      <c r="B20" s="9"/>
      <c r="C20" s="10" t="s">
        <v>45</v>
      </c>
      <c r="D20" s="9" t="s">
        <v>51</v>
      </c>
      <c r="E20" s="9" t="s">
        <v>47</v>
      </c>
      <c r="F20" s="9" t="s">
        <v>48</v>
      </c>
      <c r="G20" s="9">
        <f>3.11+7.34+3.74</f>
        <v>14.19</v>
      </c>
      <c r="H20" s="9">
        <v>1</v>
      </c>
      <c r="I20" s="9">
        <v>1</v>
      </c>
      <c r="J20" s="18">
        <f>I20*H20*G20</f>
        <v>14.19</v>
      </c>
      <c r="K20" s="7"/>
      <c r="L20" s="15"/>
    </row>
    <row r="21" spans="1:12">
      <c r="A21" s="9"/>
      <c r="B21" s="9"/>
      <c r="C21" s="10" t="s">
        <v>45</v>
      </c>
      <c r="D21" s="9" t="s">
        <v>52</v>
      </c>
      <c r="E21" s="9" t="s">
        <v>53</v>
      </c>
      <c r="F21" s="9" t="s">
        <v>48</v>
      </c>
      <c r="G21" s="9">
        <f>0.174*2+0.191*2+0.158*3</f>
        <v>1.204</v>
      </c>
      <c r="H21" s="9">
        <v>1</v>
      </c>
      <c r="I21" s="9">
        <v>1</v>
      </c>
      <c r="J21" s="18">
        <f>I21*H21*G21</f>
        <v>1.204</v>
      </c>
      <c r="K21" s="19"/>
      <c r="L21" s="15"/>
    </row>
    <row r="22" ht="24" spans="1:12">
      <c r="A22" s="9"/>
      <c r="B22" s="9"/>
      <c r="C22" s="11" t="s">
        <v>54</v>
      </c>
      <c r="D22" s="9" t="s">
        <v>51</v>
      </c>
      <c r="E22" s="9"/>
      <c r="F22" s="9" t="s">
        <v>48</v>
      </c>
      <c r="G22" s="9">
        <f>1.39*2.4+8.736-2.15-2.496+3.33-2.15+8.736-1.4+4.057-2.153+9.216-1.4+4.127-2.277+9.216-2.496-2.153</f>
        <v>32.079</v>
      </c>
      <c r="H22" s="9">
        <v>1</v>
      </c>
      <c r="I22" s="9">
        <v>1</v>
      </c>
      <c r="J22" s="20">
        <f>I22*H22*G22</f>
        <v>32.079</v>
      </c>
      <c r="K22" s="19"/>
      <c r="L22" s="15"/>
    </row>
    <row r="23" ht="30" customHeight="1" spans="1:12">
      <c r="A23" s="9"/>
      <c r="B23" s="12"/>
      <c r="C23" s="12" t="s">
        <v>57</v>
      </c>
      <c r="D23" s="12" t="s">
        <v>58</v>
      </c>
      <c r="E23" s="12"/>
      <c r="F23" s="12"/>
      <c r="G23" s="12"/>
      <c r="H23" s="12"/>
      <c r="I23" s="12"/>
      <c r="J23" s="23"/>
      <c r="K23" s="19"/>
      <c r="L23" s="15"/>
    </row>
    <row r="24" ht="24" spans="1:12">
      <c r="A24" s="12">
        <v>1</v>
      </c>
      <c r="B24" s="9" t="s">
        <v>44</v>
      </c>
      <c r="C24" s="10" t="s">
        <v>45</v>
      </c>
      <c r="D24" s="9" t="s">
        <v>46</v>
      </c>
      <c r="E24" s="9" t="s">
        <v>47</v>
      </c>
      <c r="F24" s="9" t="s">
        <v>48</v>
      </c>
      <c r="G24" s="9">
        <f>(1.25+1.24)*1.2+(1.67+1.25)*2.5</f>
        <v>10.288</v>
      </c>
      <c r="H24" s="9">
        <v>1</v>
      </c>
      <c r="I24" s="9">
        <v>1</v>
      </c>
      <c r="J24" s="18">
        <f>I24*H24*G24</f>
        <v>10.288</v>
      </c>
      <c r="K24" s="19"/>
      <c r="L24" s="15"/>
    </row>
    <row r="25" spans="1:12">
      <c r="A25" s="12">
        <v>2</v>
      </c>
      <c r="B25" s="9"/>
      <c r="C25" s="10" t="s">
        <v>45</v>
      </c>
      <c r="D25" s="9" t="s">
        <v>49</v>
      </c>
      <c r="E25" s="9" t="s">
        <v>50</v>
      </c>
      <c r="F25" s="9" t="s">
        <v>48</v>
      </c>
      <c r="G25" s="9">
        <f>1.2*(14+12)</f>
        <v>31.2</v>
      </c>
      <c r="H25" s="9">
        <v>1</v>
      </c>
      <c r="I25" s="9">
        <v>1</v>
      </c>
      <c r="J25" s="18">
        <f>I25*H25*G25</f>
        <v>31.2</v>
      </c>
      <c r="K25" s="19"/>
      <c r="L25" s="15"/>
    </row>
    <row r="26" ht="24" spans="1:12">
      <c r="A26" s="12">
        <v>4</v>
      </c>
      <c r="B26" s="9"/>
      <c r="C26" s="10" t="s">
        <v>45</v>
      </c>
      <c r="D26" s="9" t="s">
        <v>51</v>
      </c>
      <c r="E26" s="9" t="s">
        <v>47</v>
      </c>
      <c r="F26" s="9" t="s">
        <v>48</v>
      </c>
      <c r="G26" s="9">
        <f>5.986+11.751+8.452</f>
        <v>26.189</v>
      </c>
      <c r="H26" s="9">
        <v>1</v>
      </c>
      <c r="I26" s="9">
        <v>1</v>
      </c>
      <c r="J26" s="18">
        <f>I26*H26*G26</f>
        <v>26.189</v>
      </c>
      <c r="K26" s="19"/>
      <c r="L26" s="15"/>
    </row>
    <row r="27" spans="1:12">
      <c r="A27" s="12">
        <v>5</v>
      </c>
      <c r="B27" s="9"/>
      <c r="C27" s="10" t="s">
        <v>45</v>
      </c>
      <c r="D27" s="9" t="s">
        <v>52</v>
      </c>
      <c r="E27" s="9" t="s">
        <v>53</v>
      </c>
      <c r="F27" s="9" t="s">
        <v>48</v>
      </c>
      <c r="G27" s="9">
        <f>0.174*2+0.191*2+0.158*3</f>
        <v>1.204</v>
      </c>
      <c r="H27" s="9">
        <v>1</v>
      </c>
      <c r="I27" s="9">
        <v>1</v>
      </c>
      <c r="J27" s="18">
        <f>I27*H27*G27</f>
        <v>1.204</v>
      </c>
      <c r="K27" s="19"/>
      <c r="L27" s="15"/>
    </row>
    <row r="28" ht="24" spans="1:12">
      <c r="A28" s="12">
        <v>6</v>
      </c>
      <c r="B28" s="9"/>
      <c r="C28" s="11" t="s">
        <v>54</v>
      </c>
      <c r="D28" s="9" t="s">
        <v>51</v>
      </c>
      <c r="E28" s="9"/>
      <c r="F28" s="9" t="s">
        <v>48</v>
      </c>
      <c r="G28" s="9">
        <f>1.69*2.4+9.216-2.153-2.496+4.05-2.15+9.173-1.4+3.334-2.153+14.73-1.394*2+3.33-2.153+14.736-2.496-2.153</f>
        <v>42.683</v>
      </c>
      <c r="H28" s="9">
        <v>1</v>
      </c>
      <c r="I28" s="9">
        <v>1</v>
      </c>
      <c r="J28" s="20">
        <f>I28*H28*G28</f>
        <v>42.683</v>
      </c>
      <c r="K28" s="7"/>
      <c r="L28" s="15"/>
    </row>
    <row r="29" ht="24" spans="1:12">
      <c r="A29" s="9">
        <v>1</v>
      </c>
      <c r="B29" s="9" t="s">
        <v>55</v>
      </c>
      <c r="C29" s="10" t="s">
        <v>45</v>
      </c>
      <c r="D29" s="9" t="s">
        <v>46</v>
      </c>
      <c r="E29" s="9" t="s">
        <v>47</v>
      </c>
      <c r="F29" s="9" t="s">
        <v>48</v>
      </c>
      <c r="G29" s="9">
        <f>(1.25+1.24)*1.2+(1.67+1.25)*2.5</f>
        <v>10.288</v>
      </c>
      <c r="H29" s="9">
        <v>1</v>
      </c>
      <c r="I29" s="9">
        <v>1</v>
      </c>
      <c r="J29" s="18">
        <f>I29*H29*G29</f>
        <v>10.288</v>
      </c>
      <c r="K29" s="19"/>
      <c r="L29" s="15"/>
    </row>
    <row r="30" spans="1:12">
      <c r="A30" s="9">
        <v>2</v>
      </c>
      <c r="B30" s="9"/>
      <c r="C30" s="10" t="s">
        <v>45</v>
      </c>
      <c r="D30" s="9" t="s">
        <v>49</v>
      </c>
      <c r="E30" s="9" t="s">
        <v>50</v>
      </c>
      <c r="F30" s="9" t="s">
        <v>48</v>
      </c>
      <c r="G30" s="9">
        <f>1.2*(14+12)</f>
        <v>31.2</v>
      </c>
      <c r="H30" s="9">
        <v>1</v>
      </c>
      <c r="I30" s="9">
        <v>1</v>
      </c>
      <c r="J30" s="18">
        <f>I30*H30*G30</f>
        <v>31.2</v>
      </c>
      <c r="K30" s="19"/>
      <c r="L30" s="15"/>
    </row>
    <row r="31" ht="24" spans="1:12">
      <c r="A31" s="9">
        <v>4</v>
      </c>
      <c r="B31" s="9"/>
      <c r="C31" s="10" t="s">
        <v>45</v>
      </c>
      <c r="D31" s="9" t="s">
        <v>51</v>
      </c>
      <c r="E31" s="9" t="s">
        <v>47</v>
      </c>
      <c r="F31" s="9" t="s">
        <v>48</v>
      </c>
      <c r="G31" s="9">
        <f>12.84+12.283+4.757</f>
        <v>29.88</v>
      </c>
      <c r="H31" s="9">
        <v>1</v>
      </c>
      <c r="I31" s="9">
        <v>1</v>
      </c>
      <c r="J31" s="18">
        <f>I31*H31*G31</f>
        <v>29.88</v>
      </c>
      <c r="K31" s="19"/>
      <c r="L31" s="15"/>
    </row>
    <row r="32" spans="1:12">
      <c r="A32" s="9">
        <v>5</v>
      </c>
      <c r="B32" s="9"/>
      <c r="C32" s="10" t="s">
        <v>45</v>
      </c>
      <c r="D32" s="9" t="s">
        <v>52</v>
      </c>
      <c r="E32" s="9" t="s">
        <v>53</v>
      </c>
      <c r="F32" s="9" t="s">
        <v>48</v>
      </c>
      <c r="G32" s="9">
        <f>0.174*2+0.191*2+0.158*2</f>
        <v>1.046</v>
      </c>
      <c r="H32" s="9">
        <v>1</v>
      </c>
      <c r="I32" s="9">
        <v>1</v>
      </c>
      <c r="J32" s="18">
        <f>I32*H32*G32</f>
        <v>1.046</v>
      </c>
      <c r="K32" s="19"/>
      <c r="L32" s="15"/>
    </row>
    <row r="33" ht="24" spans="1:12">
      <c r="A33" s="9">
        <v>6</v>
      </c>
      <c r="B33" s="9"/>
      <c r="C33" s="11" t="s">
        <v>54</v>
      </c>
      <c r="D33" s="9" t="s">
        <v>51</v>
      </c>
      <c r="E33" s="9"/>
      <c r="F33" s="9" t="s">
        <v>48</v>
      </c>
      <c r="G33" s="9">
        <f>0.5*2.4+16.896-2.184-2.496+4.177-2.184+16.896-1.47+3.455+8.496-1.47+3.455-2.184+8.568-2.496-2.184+2.34*2.4+1.1*2.4</f>
        <v>54.731</v>
      </c>
      <c r="H33" s="9">
        <v>1</v>
      </c>
      <c r="I33" s="9">
        <v>1</v>
      </c>
      <c r="J33" s="20">
        <f>I33*H33*G33</f>
        <v>54.731</v>
      </c>
      <c r="K33" s="7"/>
      <c r="L33" s="15"/>
    </row>
    <row r="34" spans="1:12">
      <c r="A34" s="7"/>
      <c r="B34" s="9"/>
      <c r="C34" s="12" t="s">
        <v>59</v>
      </c>
      <c r="D34" s="12" t="s">
        <v>58</v>
      </c>
      <c r="E34" s="9"/>
      <c r="F34" s="9"/>
      <c r="G34" s="9"/>
      <c r="H34" s="9"/>
      <c r="I34" s="9"/>
      <c r="J34" s="20"/>
      <c r="K34" s="7"/>
      <c r="L34" s="7"/>
    </row>
    <row r="35" ht="24" spans="1:12">
      <c r="A35" s="7"/>
      <c r="B35" s="9" t="s">
        <v>55</v>
      </c>
      <c r="C35" s="10" t="s">
        <v>45</v>
      </c>
      <c r="D35" s="9" t="s">
        <v>46</v>
      </c>
      <c r="E35" s="9" t="s">
        <v>47</v>
      </c>
      <c r="F35" s="9" t="s">
        <v>48</v>
      </c>
      <c r="G35" s="9">
        <f>(1.25+1.24)*1.2+(1.67+1.25)*2.5</f>
        <v>10.288</v>
      </c>
      <c r="H35" s="9">
        <v>1</v>
      </c>
      <c r="I35" s="9">
        <v>1</v>
      </c>
      <c r="J35" s="18">
        <f>I35*H35*G35</f>
        <v>10.288</v>
      </c>
      <c r="K35" s="7"/>
      <c r="L35" s="7"/>
    </row>
    <row r="36" spans="1:12">
      <c r="A36" s="7"/>
      <c r="B36" s="9"/>
      <c r="C36" s="10" t="s">
        <v>45</v>
      </c>
      <c r="D36" s="9" t="s">
        <v>49</v>
      </c>
      <c r="E36" s="9" t="s">
        <v>50</v>
      </c>
      <c r="F36" s="9" t="s">
        <v>48</v>
      </c>
      <c r="G36" s="9">
        <f>1.2*(14+12)</f>
        <v>31.2</v>
      </c>
      <c r="H36" s="9">
        <v>1</v>
      </c>
      <c r="I36" s="9">
        <v>1</v>
      </c>
      <c r="J36" s="18">
        <f>I36*H36*G36</f>
        <v>31.2</v>
      </c>
      <c r="K36" s="7"/>
      <c r="L36" s="7"/>
    </row>
    <row r="37" ht="24" spans="1:12">
      <c r="A37" s="7"/>
      <c r="B37" s="9"/>
      <c r="C37" s="10" t="s">
        <v>45</v>
      </c>
      <c r="D37" s="9" t="s">
        <v>51</v>
      </c>
      <c r="E37" s="9" t="s">
        <v>47</v>
      </c>
      <c r="F37" s="9" t="s">
        <v>48</v>
      </c>
      <c r="G37" s="9">
        <f>4.692+12.274+10.863</f>
        <v>27.829</v>
      </c>
      <c r="H37" s="9">
        <v>1</v>
      </c>
      <c r="I37" s="9">
        <v>1</v>
      </c>
      <c r="J37" s="18">
        <f>I37*H37*G37</f>
        <v>27.829</v>
      </c>
      <c r="K37" s="7"/>
      <c r="L37" s="7"/>
    </row>
    <row r="38" spans="1:12">
      <c r="A38" s="7"/>
      <c r="B38" s="9"/>
      <c r="C38" s="10" t="s">
        <v>45</v>
      </c>
      <c r="D38" s="9" t="s">
        <v>52</v>
      </c>
      <c r="E38" s="9" t="s">
        <v>53</v>
      </c>
      <c r="F38" s="9" t="s">
        <v>48</v>
      </c>
      <c r="G38" s="9">
        <f>0.174*2+0.191*2+0.158*2</f>
        <v>1.046</v>
      </c>
      <c r="H38" s="9">
        <v>1</v>
      </c>
      <c r="I38" s="9">
        <v>1</v>
      </c>
      <c r="J38" s="18">
        <f>I38*H38*G38</f>
        <v>1.046</v>
      </c>
      <c r="K38" s="7"/>
      <c r="L38" s="7"/>
    </row>
    <row r="39" ht="24" spans="1:12">
      <c r="A39" s="7"/>
      <c r="B39" s="9"/>
      <c r="C39" s="11" t="s">
        <v>54</v>
      </c>
      <c r="D39" s="9" t="s">
        <v>51</v>
      </c>
      <c r="E39" s="9"/>
      <c r="F39" s="9" t="s">
        <v>48</v>
      </c>
      <c r="G39" s="9">
        <f>1.44*2.4+8.376-2.184-2.496+3.455-2.184+8.376-1.47+0.5*2.4+14.736-1.47+4.177-2.184+14.736-2.184-2.496+2.34*2.4+1*2.4</f>
        <v>49.86</v>
      </c>
      <c r="H39" s="9">
        <v>1</v>
      </c>
      <c r="I39" s="9">
        <v>1</v>
      </c>
      <c r="J39" s="20">
        <f>I39*H39*G39</f>
        <v>49.86</v>
      </c>
      <c r="K39" s="7"/>
      <c r="L39" s="7"/>
    </row>
    <row r="40" spans="1:12">
      <c r="A40" s="7"/>
      <c r="B40" s="9" t="s">
        <v>60</v>
      </c>
      <c r="C40" s="10" t="s">
        <v>45</v>
      </c>
      <c r="D40" s="9" t="s">
        <v>46</v>
      </c>
      <c r="E40" s="9"/>
      <c r="F40" s="9" t="s">
        <v>48</v>
      </c>
      <c r="G40" s="13">
        <v>10.68</v>
      </c>
      <c r="H40" s="9">
        <v>1</v>
      </c>
      <c r="I40" s="9">
        <v>2</v>
      </c>
      <c r="J40" s="21">
        <v>21.36</v>
      </c>
      <c r="K40" s="7"/>
      <c r="L40" s="7"/>
    </row>
    <row r="41" spans="1:12">
      <c r="A41" s="7"/>
      <c r="B41" s="9"/>
      <c r="C41" s="10" t="s">
        <v>45</v>
      </c>
      <c r="D41" s="9" t="s">
        <v>49</v>
      </c>
      <c r="E41" s="9"/>
      <c r="F41" s="9" t="s">
        <v>48</v>
      </c>
      <c r="G41" s="13">
        <v>9.11</v>
      </c>
      <c r="H41" s="9">
        <v>1</v>
      </c>
      <c r="I41" s="9">
        <v>2</v>
      </c>
      <c r="J41" s="21">
        <v>18.22</v>
      </c>
      <c r="K41" s="7"/>
      <c r="L41" s="7"/>
    </row>
    <row r="42" spans="1:12">
      <c r="A42" s="7"/>
      <c r="B42" s="9"/>
      <c r="C42" s="10" t="s">
        <v>45</v>
      </c>
      <c r="D42" s="9" t="s">
        <v>61</v>
      </c>
      <c r="E42" s="9"/>
      <c r="F42" s="9" t="s">
        <v>48</v>
      </c>
      <c r="G42" s="13">
        <v>10.92</v>
      </c>
      <c r="H42" s="9">
        <v>1</v>
      </c>
      <c r="I42" s="9">
        <v>2</v>
      </c>
      <c r="J42" s="21">
        <v>21.84</v>
      </c>
      <c r="K42" s="7"/>
      <c r="L42" s="7"/>
    </row>
    <row r="43" ht="24" spans="1:12">
      <c r="A43" s="7"/>
      <c r="B43" s="9"/>
      <c r="C43" s="10" t="s">
        <v>45</v>
      </c>
      <c r="D43" s="9" t="s">
        <v>51</v>
      </c>
      <c r="E43" s="9"/>
      <c r="F43" s="9" t="s">
        <v>48</v>
      </c>
      <c r="G43" s="13">
        <v>9.19</v>
      </c>
      <c r="H43" s="9">
        <v>1</v>
      </c>
      <c r="I43" s="9">
        <v>2</v>
      </c>
      <c r="J43" s="21">
        <v>18.38</v>
      </c>
      <c r="K43" s="7"/>
      <c r="L43" s="7"/>
    </row>
    <row r="44" spans="1:12">
      <c r="A44" s="7"/>
      <c r="B44" s="9"/>
      <c r="C44" s="10" t="s">
        <v>45</v>
      </c>
      <c r="D44" s="9" t="s">
        <v>52</v>
      </c>
      <c r="E44" s="9"/>
      <c r="F44" s="9" t="s">
        <v>48</v>
      </c>
      <c r="G44" s="13">
        <v>0.66</v>
      </c>
      <c r="H44" s="9">
        <v>1</v>
      </c>
      <c r="I44" s="9">
        <v>2</v>
      </c>
      <c r="J44" s="21">
        <v>1.32</v>
      </c>
      <c r="K44" s="7"/>
      <c r="L44" s="7"/>
    </row>
    <row r="45" ht="24" spans="1:12">
      <c r="A45" s="7"/>
      <c r="B45" s="9"/>
      <c r="C45" s="11" t="s">
        <v>54</v>
      </c>
      <c r="D45" s="9" t="s">
        <v>51</v>
      </c>
      <c r="E45" s="9"/>
      <c r="F45" s="9" t="s">
        <v>48</v>
      </c>
      <c r="G45" s="9">
        <v>22.6</v>
      </c>
      <c r="H45" s="9">
        <v>1</v>
      </c>
      <c r="I45" s="9">
        <v>2</v>
      </c>
      <c r="J45" s="22">
        <v>45.2</v>
      </c>
      <c r="K45" s="7"/>
      <c r="L45" s="7"/>
    </row>
    <row r="47" spans="2:13">
      <c r="B47" s="14" t="s">
        <v>62</v>
      </c>
      <c r="C47" s="15"/>
      <c r="D47" s="15"/>
      <c r="E47" s="16"/>
      <c r="F47" s="15"/>
      <c r="G47" s="15"/>
      <c r="H47" s="15"/>
      <c r="I47" s="15"/>
      <c r="J47" s="15"/>
      <c r="K47" s="15"/>
      <c r="L47" s="15"/>
      <c r="M47" s="15"/>
    </row>
    <row r="48" ht="24" spans="2:13">
      <c r="B48" s="15"/>
      <c r="C48" s="3" t="s">
        <v>46</v>
      </c>
      <c r="D48" s="3" t="s">
        <v>46</v>
      </c>
      <c r="E48" s="3" t="s">
        <v>47</v>
      </c>
      <c r="F48" s="15"/>
      <c r="G48" s="15"/>
      <c r="H48" s="15"/>
      <c r="I48" s="15"/>
      <c r="J48" s="15">
        <f>J3+J8+J13+J18+J24+J29+J35+J40</f>
        <v>202.112</v>
      </c>
      <c r="K48" s="15">
        <v>65</v>
      </c>
      <c r="L48" s="15">
        <f>J48*K48</f>
        <v>13137.28</v>
      </c>
      <c r="M48" s="15"/>
    </row>
    <row r="49" spans="2:13">
      <c r="B49" s="15"/>
      <c r="C49" s="4" t="s">
        <v>45</v>
      </c>
      <c r="D49" s="3" t="s">
        <v>49</v>
      </c>
      <c r="E49" s="3" t="s">
        <v>50</v>
      </c>
      <c r="F49" s="15"/>
      <c r="G49" s="15"/>
      <c r="H49" s="15"/>
      <c r="I49" s="15"/>
      <c r="J49">
        <f>J4+J9+J14+J19+J25+J30+J36+J41</f>
        <v>373.63</v>
      </c>
      <c r="K49" s="15">
        <v>85</v>
      </c>
      <c r="L49" s="15">
        <f>J49*K49</f>
        <v>31758.55</v>
      </c>
      <c r="M49" s="15"/>
    </row>
    <row r="50" ht="24" spans="2:13">
      <c r="B50" s="15"/>
      <c r="C50" s="4" t="s">
        <v>45</v>
      </c>
      <c r="D50" s="3" t="s">
        <v>51</v>
      </c>
      <c r="E50" s="3" t="s">
        <v>47</v>
      </c>
      <c r="F50" s="15"/>
      <c r="G50" s="15"/>
      <c r="H50" s="15"/>
      <c r="I50" s="15"/>
      <c r="J50" s="15">
        <f>J5+J6+J10+J11+J15+J16+J20+J21+J26+J27+J31+J32+J37+J38+J43+J44+J42</f>
        <v>702.42616</v>
      </c>
      <c r="K50" s="15">
        <v>62</v>
      </c>
      <c r="L50" s="15">
        <f>J50*K50</f>
        <v>43550.42192</v>
      </c>
      <c r="M50" s="15"/>
    </row>
    <row r="51" ht="24" spans="2:13">
      <c r="B51" s="15"/>
      <c r="C51" s="11" t="s">
        <v>54</v>
      </c>
      <c r="D51" s="9" t="s">
        <v>51</v>
      </c>
      <c r="E51" s="15"/>
      <c r="F51" s="15"/>
      <c r="G51" s="15"/>
      <c r="H51" s="15"/>
      <c r="I51" s="15"/>
      <c r="J51" s="15">
        <f>J7+J12+J17+J22+J28+J33+J39+J45</f>
        <v>1638.399</v>
      </c>
      <c r="K51" s="15">
        <v>65</v>
      </c>
      <c r="L51" s="15">
        <f>J51*K51</f>
        <v>106495.935</v>
      </c>
      <c r="M51" s="15"/>
    </row>
    <row r="52" spans="2:13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>
        <f>L48+L49+L50+L51</f>
        <v>194942.18692</v>
      </c>
      <c r="M52" s="17"/>
    </row>
  </sheetData>
  <autoFilter ref="B2:L45">
    <extLst/>
  </autoFilter>
  <mergeCells count="9">
    <mergeCell ref="A1:J1"/>
    <mergeCell ref="B3:B7"/>
    <mergeCell ref="B8:B12"/>
    <mergeCell ref="B13:B17"/>
    <mergeCell ref="B18:B22"/>
    <mergeCell ref="B24:B28"/>
    <mergeCell ref="B29:B33"/>
    <mergeCell ref="B35:B39"/>
    <mergeCell ref="B40:B4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进度款费用计算明细表</vt:lpstr>
      <vt:lpstr>1#、6#、10#楼公共区域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2023-06-08T10:04:10Z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