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4" name="ID_D4FCC8F90FF54DF89C5A7886547ECF4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7675" y="6591300"/>
          <a:ext cx="3324225" cy="4371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" name="ID_19E660A607384F03920397108DA0772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17675" y="2019300"/>
          <a:ext cx="2724150" cy="4143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5" name="ID_7AB2F179FDBB4A78B1FE9A09DCA127A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17675" y="7353300"/>
          <a:ext cx="4400550" cy="42957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0" name="ID_1285370F8C204E3983C75653EF178D5F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7675" y="4305300"/>
          <a:ext cx="2838450" cy="4448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FF7C02DAF288466ABB7F083F2E980B8C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052320" y="2836545"/>
          <a:ext cx="4076700" cy="4943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3" name="ID_97A19A3391394ACC8AA6D8F2EC0301D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717675" y="5829300"/>
          <a:ext cx="3019425" cy="4457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61F7F19133ED45C6915FB71BAE4A269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906270" y="3587750"/>
          <a:ext cx="2514600" cy="3124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1" name="ID_ACB5E2220F21444A8CBD10DD5F41D24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717675" y="5067300"/>
          <a:ext cx="3552825" cy="4448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5" name="ID_74821AD9546A46AFBACE55C14A5BCEE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717675" y="8115300"/>
          <a:ext cx="3905250" cy="2057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6" name="ID_50060562F89C4E24A314191FB4722DF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717675" y="10401300"/>
          <a:ext cx="5848350" cy="3028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9" name="ID_B5FFDF1061F940E6B8ABBFD73A455D2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717675" y="11163300"/>
          <a:ext cx="5743575" cy="2819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4" name="ID_0C8ED800AC3C4983984E1436C2BDB15D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717675" y="11925300"/>
          <a:ext cx="7077075" cy="3600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5" name="ID_66602A0C9FD741339F47BF0537AB378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717675" y="12687300"/>
          <a:ext cx="6076950" cy="3486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88F2DDE14B3D45B8BCE6011FF57A45D6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762125" y="13515975"/>
          <a:ext cx="5562600" cy="2428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7" name="ID_BE324F5FDD164089879A0075DD34D92B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717675" y="14211300"/>
          <a:ext cx="6600825" cy="2743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8" name="ID_6A2E510212EA4E20AF3D8DD3BA2C7FFB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739265" y="14984730"/>
          <a:ext cx="6467475" cy="30765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0" name="ID_ACE63719379D4C85966EC2C91A559C1A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717675" y="15735300"/>
          <a:ext cx="6734175" cy="2247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CBC41F1472464C349D29BE1B27D910F1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2179320" y="16609060"/>
          <a:ext cx="7705725" cy="2952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3" name="ID_FE89476A1DC9478E946BD9745FFC01FB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717675" y="17259300"/>
          <a:ext cx="5429250" cy="38195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4" name="ID_2C880E7AB35B4805B4547CC2E8FF9674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717675" y="18021300"/>
          <a:ext cx="10458450" cy="26384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6" name="ID_FC3B7E34BFCC428FBE783745D8118439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717675" y="21831300"/>
          <a:ext cx="3886200" cy="6096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A6DBFEED68814380890FB2D38CCE34E8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717675" y="22593300"/>
          <a:ext cx="5581650" cy="685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A221A63553AA42A69B0A1B5FF4836F1D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717675" y="23355300"/>
          <a:ext cx="5553075" cy="1057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" name="ID_6F8B9B42E5CB4DDBB56E9C45EC492571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717675" y="44119800"/>
          <a:ext cx="5676900" cy="4324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AAD4A7FE8C6E4F3696A35941F8431E0B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717675" y="44881800"/>
          <a:ext cx="7686675" cy="29337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<sst xmlns="http://schemas.openxmlformats.org/spreadsheetml/2006/main" count="225" uniqueCount="126">
  <si>
    <t>55#楼地坪漆清单</t>
  </si>
  <si>
    <t>序号</t>
  </si>
  <si>
    <t>名称</t>
  </si>
  <si>
    <t>简图</t>
  </si>
  <si>
    <t>规格
(mm)</t>
  </si>
  <si>
    <t>单位</t>
  </si>
  <si>
    <t>工程量</t>
  </si>
  <si>
    <r>
      <rPr>
        <b/>
        <sz val="14"/>
        <rFont val="宋体"/>
        <charset val="134"/>
      </rPr>
      <t>含税（</t>
    </r>
    <r>
      <rPr>
        <b/>
        <u/>
        <sz val="14"/>
        <rFont val="宋体"/>
        <charset val="134"/>
      </rPr>
      <t xml:space="preserve"> 9 </t>
    </r>
    <r>
      <rPr>
        <b/>
        <sz val="14"/>
        <rFont val="宋体"/>
        <charset val="134"/>
      </rPr>
      <t>%）固定综合单价（元）</t>
    </r>
  </si>
  <si>
    <r>
      <rPr>
        <b/>
        <sz val="14"/>
        <color theme="1"/>
        <rFont val="宋体"/>
        <charset val="134"/>
        <scheme val="minor"/>
      </rPr>
      <t>含税（</t>
    </r>
    <r>
      <rPr>
        <b/>
        <u/>
        <sz val="14"/>
        <color theme="1"/>
        <rFont val="宋体"/>
        <charset val="134"/>
        <scheme val="minor"/>
      </rPr>
      <t xml:space="preserve"> 9 </t>
    </r>
    <r>
      <rPr>
        <b/>
        <sz val="14"/>
        <color theme="1"/>
        <rFont val="宋体"/>
        <charset val="134"/>
        <scheme val="minor"/>
      </rPr>
      <t>%）金额（元）</t>
    </r>
  </si>
  <si>
    <t>备注</t>
  </si>
  <si>
    <t>一、标线部分</t>
  </si>
  <si>
    <t>直行箭头</t>
  </si>
  <si>
    <t>1、冷涂等
2、规格：长3000mm
3、其他：具体做法详见图纸设计</t>
  </si>
  <si>
    <t>个</t>
  </si>
  <si>
    <t>立邦</t>
  </si>
  <si>
    <t>直行左右转</t>
  </si>
  <si>
    <t>掉头箭头</t>
  </si>
  <si>
    <t>直行右转</t>
  </si>
  <si>
    <t>直行左转</t>
  </si>
  <si>
    <t>左转箭头</t>
  </si>
  <si>
    <t>右转箭头</t>
  </si>
  <si>
    <t>左右转箭头</t>
  </si>
  <si>
    <t>车位导向</t>
  </si>
  <si>
    <t>1、冷涂等
2、规格：450*1000mm
3、其他：具体做法详见图纸设计</t>
  </si>
  <si>
    <t>微型车位线</t>
  </si>
  <si>
    <t>线宽150（2500*5000mm）</t>
  </si>
  <si>
    <t>标准车位线</t>
  </si>
  <si>
    <t>线宽150（2500*5500mm）</t>
  </si>
  <si>
    <t>线宽150（2200*4300mm）</t>
  </si>
  <si>
    <t>加宽车位线</t>
  </si>
  <si>
    <t>线宽150（3000*5500mm）</t>
  </si>
  <si>
    <t>加长车位线</t>
  </si>
  <si>
    <t>线宽150（2500*6000mm）</t>
  </si>
  <si>
    <t>侧方加长车位线</t>
  </si>
  <si>
    <t>线宽150（3000*6000mm）</t>
  </si>
  <si>
    <t>加长加宽车位线</t>
  </si>
  <si>
    <t>线宽150（2800*5900mm）</t>
  </si>
  <si>
    <t>超长车位线</t>
  </si>
  <si>
    <t>线宽150（2400*7500mm）</t>
  </si>
  <si>
    <t>超长加宽车位线</t>
  </si>
  <si>
    <t>线宽150（2800*7500mm）</t>
  </si>
  <si>
    <t>无障碍车位线</t>
  </si>
  <si>
    <t>线宽150(2400+1200)*5300mm)</t>
  </si>
  <si>
    <t>子母车位线</t>
  </si>
  <si>
    <t>线宽150（2400*10600mm）</t>
  </si>
  <si>
    <t>禁停网格</t>
  </si>
  <si>
    <t>宽2000mm</t>
  </si>
  <si>
    <t>组</t>
  </si>
  <si>
    <t>斑马线</t>
  </si>
  <si>
    <t>含斑马线温馨语</t>
  </si>
  <si>
    <t>轮廓线</t>
  </si>
  <si>
    <t>线宽150mm</t>
  </si>
  <si>
    <t>m</t>
  </si>
  <si>
    <t>分道线</t>
  </si>
  <si>
    <t>小计（元）</t>
  </si>
  <si>
    <t>二、反光标牌部分（均为单面）</t>
  </si>
  <si>
    <t>导向标牌</t>
  </si>
  <si>
    <t>1、标牌制作安装等
2、规格：1200*300mm
3、材质：1.2mm厚铝板工程级反光膜
4、其他：具体做法详见图纸设计</t>
  </si>
  <si>
    <t>面</t>
  </si>
  <si>
    <t>车位吊牌</t>
  </si>
  <si>
    <t>1、标牌制作安装等
2、规格：300* 200* 10mm
3、材质：亚克力板+卡槽；
4、UV喷印，激光裁板，电脑雕刻；安装：天花挂不锈钢链条</t>
  </si>
  <si>
    <t>禁行牌</t>
  </si>
  <si>
    <t>1、标牌制作安装等
2、规格：直径600mm
3、材质：1.2mm厚铝板工程级反光膜
4、其他：具体做法详见图纸设计</t>
  </si>
  <si>
    <t>禁右转牌</t>
  </si>
  <si>
    <t>禁左转牌</t>
  </si>
  <si>
    <t>1、标牌制作安装等
2、规格：直径600mm
3、材质：1.2mm厚铝板工程级反光膜
4、其他</t>
  </si>
  <si>
    <t>三向箭头</t>
  </si>
  <si>
    <t>掉头标牌</t>
  </si>
  <si>
    <t>出口指示标牌</t>
  </si>
  <si>
    <t>1、标牌制作安装等
2、规格：600*800mm
3、材质：1.2mm厚铝板工程级反光膜
4、其他：具体做法详见图纸设计</t>
  </si>
  <si>
    <t>1、标牌制作安装等
2、规格：600*800mm
3、材质：1.2mm厚铝板工程级反光膜
4、其他</t>
  </si>
  <si>
    <t>地下二层指示牌</t>
  </si>
  <si>
    <t>地下二层掉头指示牌</t>
  </si>
  <si>
    <t>单元楼栋指示牌</t>
  </si>
  <si>
    <t>1、标牌制作安装等
2、规格：1000* 600                                               3、材质：1.2厚工程级反光膜                               4、地下室采用膨胀螺丝将标牌固定在天花和设备上
5、其他：具体做法详见图纸设计</t>
  </si>
  <si>
    <t>电梯附墙牌</t>
  </si>
  <si>
    <t>1、标牌制作安装等
2、规格：600*400mm
3、材质：1.2mm厚铝板工程级反光膜
4、其他：具体做法详见图纸设计</t>
  </si>
  <si>
    <t>楼梯附墙牌</t>
  </si>
  <si>
    <t>车库龙门牌</t>
  </si>
  <si>
    <t>1、标牌制作安装等
2、规格：4000*600mm
3、材质：1.2mm 厚铝板工程级反光膜
4、其他：具体做法详见图纸设计</t>
  </si>
  <si>
    <t>.</t>
  </si>
  <si>
    <t>三、交通设施部分</t>
  </si>
  <si>
    <t>橡胶护角器</t>
  </si>
  <si>
    <t>1、天然橡胶工程级反光膜
2、规格：800* 100*10mm
3、其他：具体做法详见图纸设计</t>
  </si>
  <si>
    <t>悬牌吊架</t>
  </si>
  <si>
    <t>1、镀锌管组焊；磷化防腐，表面防锈处理；</t>
  </si>
  <si>
    <t>根</t>
  </si>
  <si>
    <t>广角镜</t>
  </si>
  <si>
    <t>1、防爆广角镜
2、规格：直径600mmm
3、其他：具体做法详见图纸设计</t>
  </si>
  <si>
    <t>橡胶车轮定位器</t>
  </si>
  <si>
    <t>1、天然橡胶车轮实心定位器制作安装等
2、规格：560×160×110mm
3、其他：具体做法详见图纸设计</t>
  </si>
  <si>
    <t>橡胶减速带</t>
  </si>
  <si>
    <t>1、天然橡胶减速带制作安装等
2、规格：500*380* 50mm
3、其他：具体做法详见图纸设计</t>
  </si>
  <si>
    <t>道钉</t>
  </si>
  <si>
    <t>1、塑料道钉制作安装
2、规格100* 100* 20mm
3、其他：具体做法详见图纸设计</t>
  </si>
  <si>
    <t>反光轮廓标</t>
  </si>
  <si>
    <t>1、abs工程塑料，双面反光；
2、其他：具体做法详见图纸设计</t>
  </si>
  <si>
    <t>反光防撞柱</t>
  </si>
  <si>
    <t>1、焊接钢管，整体带镀锌，面涂黑黄相间反光漆；
2、镀锌钢管规格：DN89*600*2.5mm
3、与地面法兰盘连接
4、其他：具体做法详见图纸设计</t>
  </si>
  <si>
    <t>四、地坪部分</t>
  </si>
  <si>
    <t>无振动止滑坡道</t>
  </si>
  <si>
    <t>1、基层表面打磨处理
2、界面剂2遍
3、批涂界面抗压层，施工平均厚度不小于3mm
4、划线放样，粘贴美纹纸
5、防滑阻尼层，施工平均厚度不小于3mm
6、滚涂绿色环氧面漆两遍
7、清理，表面养护等
8、其他：具体做法详见图纸设计</t>
  </si>
  <si>
    <t>㎡</t>
  </si>
  <si>
    <t>按投影面积</t>
  </si>
  <si>
    <t>金刚砂耐磨固化地坪
(行车道区域)）</t>
  </si>
  <si>
    <t>1、混凝土基层清理，抹平压实，打磨，清除灰尘
等
2、混凝土初凝时平均铺撒两遍，终凝时补撒一
遍，施工后抛光、养护等综合考虑
3、颜色：铬绿色
4、厚度3mm
5、金刚砂含量不少于5kg/ m2
6、研磨至300目进行第一道固化剂施工（含量≥
0.15kg/ m2 ）；
7、研磨至500目进行第二道固化剂施工（含量≥
0.15kg/ m2 ）；
8、最终需研磨抛光至2000目；
9、施工后抛光、养护等综合考虑
10、其他：具体做法详见图纸设计</t>
  </si>
  <si>
    <t>金刚砂耐磨地坪
（停车位区域）</t>
  </si>
  <si>
    <t>1、混凝土基层清理，抹平压实，打磨，清除灰尘等
2、混凝土初凝时平均铺撒两遍，终凝时补撒一遍，施工后抛光、养护等综合考虑
3、颜色：灰色
4、厚度3mm
5、金刚砂含量不少于5kg/ m2
6、其他：具体做法详见图纸设计</t>
  </si>
  <si>
    <t>混凝土垫层</t>
  </si>
  <si>
    <t>1、80mm厚C30细石混凝土地面、运输、浇筑、振捣、养护、压光
2、砼强度等级C30内配Φ6@150双向钢筋网片
3、地面基层处理、缩缝、施工缝设置，机械锯缝
4、综合考虑骨料大小
5、其他：具体做法详见图纸设计</t>
  </si>
  <si>
    <t>五、墙柱面喷涂部分</t>
  </si>
  <si>
    <t>柱面色带
（颜色可调换）</t>
  </si>
  <si>
    <t>1、环保型内墙涂料，一遍底漆两遍面漆，颜色综合考虑（含文字、图案、字母等）
2、规格：高800mm
3、其他：具体做法详见图纸设计</t>
  </si>
  <si>
    <t>墙面色带
（颜色可调换）</t>
  </si>
  <si>
    <t>门厅色带
（颜色可调换）</t>
  </si>
  <si>
    <t>1、环保型内墙涂料，一遍底漆两遍面漆，颜色综合考虑
2、规格：高1850mm
3、其他：具体做法详见图纸设计</t>
  </si>
  <si>
    <t>坡道色带
（颜色可调换）</t>
  </si>
  <si>
    <t>踢脚线</t>
  </si>
  <si>
    <t>1. 规格：高度150mm；
2. 材质：环保型内墙涂料
3. 其他：具体做法详见图纸设计</t>
  </si>
  <si>
    <t>六，公寓楼沥青及划线</t>
  </si>
  <si>
    <t>9cm厚沥青</t>
  </si>
  <si>
    <t>15cm宽</t>
  </si>
  <si>
    <t>划线</t>
  </si>
  <si>
    <t>图案及箭头</t>
  </si>
  <si>
    <t>七：含税金额合计（元）</t>
  </si>
  <si>
    <t>（一）+（二）+（三）+（四）+（五）+（六）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</si>
</sst>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.5"/>
      <name val="宋体"/>
      <charset val="134"/>
    </font>
    <font>
      <sz val="10.5"/>
      <color theme="1"/>
      <name val="宋体"/>
      <charset val="134"/>
    </font>
    <font>
      <b/>
      <sz val="11"/>
      <name val="宋体"/>
      <charset val="134"/>
    </font>
    <font>
      <sz val="12"/>
      <color rgb="FFFF0000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4"/>
      <name val="宋体"/>
      <charset val="134"/>
    </font>
    <font>
      <b/>
      <u/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13" applyNumberFormat="0" applyAlignment="0" applyProtection="0">
      <alignment vertical="center"/>
    </xf>
    <xf numFmtId="0" fontId="27" fillId="11" borderId="9" applyNumberFormat="0" applyAlignment="0" applyProtection="0">
      <alignment vertical="center"/>
    </xf>
    <xf numFmtId="0" fontId="28" fillId="12" borderId="14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5" fillId="0" borderId="0"/>
    <xf numFmtId="0" fontId="5" fillId="0" borderId="0"/>
  </cellStyleXfs>
  <cellXfs count="59">
    <xf numFmtId="0" fontId="0" fillId="0" borderId="0" xfId="0">
      <alignment vertical="center"/>
    </xf>
    <xf numFmtId="0" fontId="1" fillId="0" borderId="1" xfId="5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 wrapText="1"/>
    </xf>
    <xf numFmtId="0" fontId="2" fillId="0" borderId="3" xfId="50" applyFont="1" applyFill="1" applyBorder="1" applyAlignment="1">
      <alignment horizontal="center" vertical="center" wrapText="1"/>
    </xf>
    <xf numFmtId="176" fontId="2" fillId="0" borderId="3" xfId="5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2" fillId="0" borderId="4" xfId="50" applyFont="1" applyFill="1" applyBorder="1" applyAlignment="1">
      <alignment horizontal="center" vertical="center" wrapText="1"/>
    </xf>
    <xf numFmtId="0" fontId="2" fillId="0" borderId="5" xfId="50" applyFont="1" applyFill="1" applyBorder="1" applyAlignment="1">
      <alignment horizontal="center" vertical="center" wrapText="1"/>
    </xf>
    <xf numFmtId="176" fontId="2" fillId="0" borderId="5" xfId="5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0" fontId="4" fillId="0" borderId="4" xfId="50" applyFont="1" applyFill="1" applyBorder="1" applyAlignment="1">
      <alignment horizontal="left" vertical="center" wrapText="1"/>
    </xf>
    <xf numFmtId="0" fontId="4" fillId="0" borderId="5" xfId="50" applyFont="1" applyFill="1" applyBorder="1" applyAlignment="1">
      <alignment horizontal="left" vertical="center" wrapText="1"/>
    </xf>
    <xf numFmtId="0" fontId="5" fillId="0" borderId="5" xfId="50" applyFont="1" applyFill="1" applyBorder="1" applyAlignment="1">
      <alignment horizontal="center" vertical="center" wrapText="1"/>
    </xf>
    <xf numFmtId="0" fontId="5" fillId="0" borderId="5" xfId="50" applyFont="1" applyFill="1" applyBorder="1" applyAlignment="1">
      <alignment horizontal="center" vertical="center"/>
    </xf>
    <xf numFmtId="0" fontId="6" fillId="0" borderId="4" xfId="50" applyFont="1" applyFill="1" applyBorder="1" applyAlignment="1">
      <alignment horizontal="center" vertical="center" wrapText="1"/>
    </xf>
    <xf numFmtId="0" fontId="6" fillId="0" borderId="5" xfId="50" applyFont="1" applyFill="1" applyBorder="1" applyAlignment="1">
      <alignment horizontal="center" vertical="center" wrapText="1"/>
    </xf>
    <xf numFmtId="0" fontId="6" fillId="0" borderId="5" xfId="50" applyFont="1" applyFill="1" applyBorder="1" applyAlignment="1">
      <alignment horizontal="center" vertical="center"/>
    </xf>
    <xf numFmtId="0" fontId="6" fillId="0" borderId="5" xfId="5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2" fontId="8" fillId="0" borderId="5" xfId="0" applyNumberFormat="1" applyFont="1" applyFill="1" applyBorder="1" applyAlignment="1">
      <alignment horizontal="center" vertical="center" wrapText="1"/>
    </xf>
    <xf numFmtId="2" fontId="5" fillId="0" borderId="5" xfId="50" applyNumberFormat="1" applyFont="1" applyFill="1" applyBorder="1" applyAlignment="1">
      <alignment horizontal="center" vertical="center"/>
    </xf>
    <xf numFmtId="0" fontId="7" fillId="0" borderId="5" xfId="50" applyFont="1" applyFill="1" applyBorder="1" applyAlignment="1">
      <alignment horizontal="center" vertical="center" wrapText="1"/>
    </xf>
    <xf numFmtId="0" fontId="7" fillId="0" borderId="5" xfId="50" applyFont="1" applyFill="1" applyBorder="1" applyAlignment="1">
      <alignment horizontal="center" vertical="center"/>
    </xf>
    <xf numFmtId="2" fontId="9" fillId="0" borderId="5" xfId="0" applyNumberFormat="1" applyFont="1" applyFill="1" applyBorder="1" applyAlignment="1">
      <alignment horizontal="center" vertical="center" wrapText="1"/>
    </xf>
    <xf numFmtId="0" fontId="10" fillId="0" borderId="5" xfId="50" applyFont="1" applyFill="1" applyBorder="1" applyAlignment="1">
      <alignment horizontal="center" vertical="center" wrapText="1"/>
    </xf>
    <xf numFmtId="2" fontId="5" fillId="0" borderId="5" xfId="50" applyNumberFormat="1" applyFill="1" applyBorder="1" applyAlignment="1">
      <alignment horizontal="center" vertical="center"/>
    </xf>
    <xf numFmtId="0" fontId="5" fillId="0" borderId="4" xfId="50" applyFill="1" applyBorder="1" applyAlignment="1">
      <alignment horizontal="center" vertical="center"/>
    </xf>
    <xf numFmtId="0" fontId="8" fillId="0" borderId="5" xfId="50" applyFont="1" applyFill="1" applyBorder="1" applyAlignment="1">
      <alignment horizontal="center" vertical="center" wrapText="1"/>
    </xf>
    <xf numFmtId="0" fontId="5" fillId="0" borderId="5" xfId="50" applyFill="1" applyBorder="1" applyAlignment="1">
      <alignment horizontal="center" vertical="center"/>
    </xf>
    <xf numFmtId="0" fontId="5" fillId="0" borderId="5" xfId="50" applyFill="1" applyBorder="1" applyAlignment="1">
      <alignment horizontal="center" vertical="center" wrapText="1"/>
    </xf>
    <xf numFmtId="0" fontId="5" fillId="0" borderId="0" xfId="50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11" fillId="0" borderId="0" xfId="50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5" fillId="0" borderId="0" xfId="19" applyFill="1" applyAlignment="1">
      <alignment horizontal="center" vertical="center"/>
    </xf>
    <xf numFmtId="0" fontId="2" fillId="0" borderId="5" xfId="51" applyFont="1" applyFill="1" applyBorder="1" applyAlignment="1">
      <alignment horizontal="center" vertical="center" wrapText="1"/>
    </xf>
    <xf numFmtId="0" fontId="2" fillId="0" borderId="4" xfId="51" applyFont="1" applyFill="1" applyBorder="1" applyAlignment="1">
      <alignment horizontal="left" vertical="center" wrapText="1"/>
    </xf>
    <xf numFmtId="0" fontId="2" fillId="0" borderId="5" xfId="51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76" fontId="13" fillId="0" borderId="5" xfId="50" applyNumberFormat="1" applyFont="1" applyFill="1" applyBorder="1" applyAlignment="1">
      <alignment horizontal="center" vertical="center" wrapText="1"/>
    </xf>
    <xf numFmtId="0" fontId="2" fillId="0" borderId="6" xfId="51" applyFont="1" applyFill="1" applyBorder="1" applyAlignment="1">
      <alignment horizontal="left" vertical="center" wrapText="1"/>
    </xf>
    <xf numFmtId="0" fontId="2" fillId="0" borderId="7" xfId="51" applyFont="1" applyFill="1" applyBorder="1" applyAlignment="1">
      <alignment horizontal="left" vertical="center" wrapText="1"/>
    </xf>
    <xf numFmtId="0" fontId="2" fillId="0" borderId="8" xfId="51" applyFont="1" applyFill="1" applyBorder="1" applyAlignment="1">
      <alignment horizontal="left" vertical="center" wrapText="1"/>
    </xf>
    <xf numFmtId="0" fontId="2" fillId="0" borderId="5" xfId="51" applyFont="1" applyFill="1" applyBorder="1" applyAlignment="1">
      <alignment vertical="center" wrapText="1"/>
    </xf>
    <xf numFmtId="0" fontId="0" fillId="0" borderId="5" xfId="0" applyFill="1" applyBorder="1" applyAlignment="1">
      <alignment vertical="center"/>
    </xf>
    <xf numFmtId="176" fontId="0" fillId="0" borderId="0" xfId="0" applyNumberFormat="1">
      <alignment vertical="center"/>
    </xf>
    <xf numFmtId="0" fontId="5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wrapText="1"/>
    </xf>
    <xf numFmtId="0" fontId="6" fillId="0" borderId="0" xfId="50" applyFont="1" applyFill="1" applyAlignment="1">
      <alignment horizontal="center" vertical="center"/>
    </xf>
    <xf numFmtId="0" fontId="6" fillId="0" borderId="5" xfId="0" applyFont="1" applyFill="1" applyBorder="1" applyAlignment="1">
      <alignment vertical="center" wrapText="1"/>
    </xf>
    <xf numFmtId="0" fontId="0" fillId="0" borderId="5" xfId="0" applyFill="1" applyBorder="1" applyAlignment="1">
      <alignment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_01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43.png"/><Relationship Id="rId8" Type="http://schemas.openxmlformats.org/officeDocument/2006/relationships/image" Target="media/image42.png"/><Relationship Id="rId7" Type="http://schemas.openxmlformats.org/officeDocument/2006/relationships/image" Target="media/image41.png"/><Relationship Id="rId6" Type="http://schemas.openxmlformats.org/officeDocument/2006/relationships/image" Target="media/image40.png"/><Relationship Id="rId5" Type="http://schemas.openxmlformats.org/officeDocument/2006/relationships/image" Target="media/image39.png"/><Relationship Id="rId4" Type="http://schemas.openxmlformats.org/officeDocument/2006/relationships/image" Target="media/image38.png"/><Relationship Id="rId3" Type="http://schemas.openxmlformats.org/officeDocument/2006/relationships/image" Target="media/image37.png"/><Relationship Id="rId25" Type="http://schemas.openxmlformats.org/officeDocument/2006/relationships/image" Target="media/image59.png"/><Relationship Id="rId24" Type="http://schemas.openxmlformats.org/officeDocument/2006/relationships/image" Target="media/image58.png"/><Relationship Id="rId23" Type="http://schemas.openxmlformats.org/officeDocument/2006/relationships/image" Target="media/image57.png"/><Relationship Id="rId22" Type="http://schemas.openxmlformats.org/officeDocument/2006/relationships/image" Target="media/image56.png"/><Relationship Id="rId21" Type="http://schemas.openxmlformats.org/officeDocument/2006/relationships/image" Target="media/image55.png"/><Relationship Id="rId20" Type="http://schemas.openxmlformats.org/officeDocument/2006/relationships/image" Target="media/image54.png"/><Relationship Id="rId2" Type="http://schemas.openxmlformats.org/officeDocument/2006/relationships/image" Target="media/image36.png"/><Relationship Id="rId19" Type="http://schemas.openxmlformats.org/officeDocument/2006/relationships/image" Target="media/image53.png"/><Relationship Id="rId18" Type="http://schemas.openxmlformats.org/officeDocument/2006/relationships/image" Target="media/image52.png"/><Relationship Id="rId17" Type="http://schemas.openxmlformats.org/officeDocument/2006/relationships/image" Target="media/image51.png"/><Relationship Id="rId16" Type="http://schemas.openxmlformats.org/officeDocument/2006/relationships/image" Target="media/image50.png"/><Relationship Id="rId15" Type="http://schemas.openxmlformats.org/officeDocument/2006/relationships/image" Target="media/image49.png"/><Relationship Id="rId14" Type="http://schemas.openxmlformats.org/officeDocument/2006/relationships/image" Target="media/image48.png"/><Relationship Id="rId13" Type="http://schemas.openxmlformats.org/officeDocument/2006/relationships/image" Target="media/image47.png"/><Relationship Id="rId12" Type="http://schemas.openxmlformats.org/officeDocument/2006/relationships/image" Target="media/image46.png"/><Relationship Id="rId11" Type="http://schemas.openxmlformats.org/officeDocument/2006/relationships/image" Target="media/image45.png"/><Relationship Id="rId10" Type="http://schemas.openxmlformats.org/officeDocument/2006/relationships/image" Target="media/image44.png"/><Relationship Id="rId1" Type="http://schemas.openxmlformats.org/officeDocument/2006/relationships/image" Target="media/image35.pn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5" Type="http://schemas.openxmlformats.org/officeDocument/2006/relationships/image" Target="../media/image34.png"/><Relationship Id="rId34" Type="http://schemas.openxmlformats.org/officeDocument/2006/relationships/image" Target="../media/image33.png"/><Relationship Id="rId33" Type="http://schemas.openxmlformats.org/officeDocument/2006/relationships/image" Target="../media/image32.png"/><Relationship Id="rId32" Type="http://schemas.openxmlformats.org/officeDocument/2006/relationships/image" Target="../media/image31.png"/><Relationship Id="rId31" Type="http://schemas.openxmlformats.org/officeDocument/2006/relationships/image" Target="../media/image30.jpeg"/><Relationship Id="rId30" Type="http://schemas.openxmlformats.org/officeDocument/2006/relationships/image" Target="NULL" TargetMode="External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jpe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227965</xdr:colOff>
      <xdr:row>36</xdr:row>
      <xdr:rowOff>182880</xdr:rowOff>
    </xdr:from>
    <xdr:to>
      <xdr:col>2</xdr:col>
      <xdr:colOff>712470</xdr:colOff>
      <xdr:row>36</xdr:row>
      <xdr:rowOff>700405</xdr:rowOff>
    </xdr:to>
    <xdr:pic>
      <xdr:nvPicPr>
        <xdr:cNvPr id="2" name="图片 1" descr="1625802671(1)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2885" y="23827740"/>
          <a:ext cx="484505" cy="517525"/>
        </a:xfrm>
        <a:prstGeom prst="rect">
          <a:avLst/>
        </a:prstGeom>
      </xdr:spPr>
    </xdr:pic>
    <xdr:clientData/>
  </xdr:twoCellAnchor>
  <xdr:twoCellAnchor editAs="oneCell">
    <xdr:from>
      <xdr:col>2</xdr:col>
      <xdr:colOff>86995</xdr:colOff>
      <xdr:row>31</xdr:row>
      <xdr:rowOff>182880</xdr:rowOff>
    </xdr:from>
    <xdr:to>
      <xdr:col>2</xdr:col>
      <xdr:colOff>801370</xdr:colOff>
      <xdr:row>31</xdr:row>
      <xdr:rowOff>586105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51915" y="19088100"/>
          <a:ext cx="714375" cy="403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257810</xdr:colOff>
      <xdr:row>37</xdr:row>
      <xdr:rowOff>182880</xdr:rowOff>
    </xdr:from>
    <xdr:to>
      <xdr:col>2</xdr:col>
      <xdr:colOff>665480</xdr:colOff>
      <xdr:row>37</xdr:row>
      <xdr:rowOff>547370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10800000">
          <a:off x="1522730" y="24559260"/>
          <a:ext cx="407670" cy="364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269240</xdr:colOff>
      <xdr:row>38</xdr:row>
      <xdr:rowOff>182880</xdr:rowOff>
    </xdr:from>
    <xdr:to>
      <xdr:col>2</xdr:col>
      <xdr:colOff>687070</xdr:colOff>
      <xdr:row>38</xdr:row>
      <xdr:rowOff>613410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16200000">
          <a:off x="1527810" y="25297130"/>
          <a:ext cx="430530" cy="417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261302</xdr:colOff>
      <xdr:row>39</xdr:row>
      <xdr:rowOff>182880</xdr:rowOff>
    </xdr:from>
    <xdr:to>
      <xdr:col>2</xdr:col>
      <xdr:colOff>700722</xdr:colOff>
      <xdr:row>39</xdr:row>
      <xdr:rowOff>564515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5400000">
          <a:off x="1554480" y="25993090"/>
          <a:ext cx="381635" cy="439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247015</xdr:colOff>
      <xdr:row>40</xdr:row>
      <xdr:rowOff>182880</xdr:rowOff>
    </xdr:from>
    <xdr:to>
      <xdr:col>2</xdr:col>
      <xdr:colOff>647700</xdr:colOff>
      <xdr:row>40</xdr:row>
      <xdr:rowOff>577215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rot="16200000">
          <a:off x="1515110" y="27174825"/>
          <a:ext cx="394335" cy="400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259715</xdr:colOff>
      <xdr:row>41</xdr:row>
      <xdr:rowOff>182880</xdr:rowOff>
    </xdr:from>
    <xdr:to>
      <xdr:col>2</xdr:col>
      <xdr:colOff>667385</xdr:colOff>
      <xdr:row>41</xdr:row>
      <xdr:rowOff>586740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rot="5400000">
          <a:off x="1526540" y="27907615"/>
          <a:ext cx="403860" cy="407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233045</xdr:colOff>
      <xdr:row>42</xdr:row>
      <xdr:rowOff>182880</xdr:rowOff>
    </xdr:from>
    <xdr:to>
      <xdr:col>2</xdr:col>
      <xdr:colOff>709295</xdr:colOff>
      <xdr:row>42</xdr:row>
      <xdr:rowOff>619760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 rot="16200000">
          <a:off x="1517650" y="29045535"/>
          <a:ext cx="436880" cy="476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236855</xdr:colOff>
      <xdr:row>43</xdr:row>
      <xdr:rowOff>182880</xdr:rowOff>
    </xdr:from>
    <xdr:to>
      <xdr:col>2</xdr:col>
      <xdr:colOff>692785</xdr:colOff>
      <xdr:row>43</xdr:row>
      <xdr:rowOff>681990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501775" y="29796740"/>
          <a:ext cx="455930" cy="499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179705</xdr:colOff>
      <xdr:row>44</xdr:row>
      <xdr:rowOff>182880</xdr:rowOff>
    </xdr:from>
    <xdr:to>
      <xdr:col>2</xdr:col>
      <xdr:colOff>835025</xdr:colOff>
      <xdr:row>44</xdr:row>
      <xdr:rowOff>487680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444625" y="30863540"/>
          <a:ext cx="65532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191452</xdr:colOff>
      <xdr:row>45</xdr:row>
      <xdr:rowOff>182880</xdr:rowOff>
    </xdr:from>
    <xdr:to>
      <xdr:col>2</xdr:col>
      <xdr:colOff>794702</xdr:colOff>
      <xdr:row>45</xdr:row>
      <xdr:rowOff>471805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 rot="16200000">
          <a:off x="1612900" y="31437580"/>
          <a:ext cx="288925" cy="603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46</xdr:row>
      <xdr:rowOff>182880</xdr:rowOff>
    </xdr:from>
    <xdr:to>
      <xdr:col>2</xdr:col>
      <xdr:colOff>837565</xdr:colOff>
      <xdr:row>46</xdr:row>
      <xdr:rowOff>524510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424305" y="32496760"/>
          <a:ext cx="678180" cy="341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221615</xdr:colOff>
      <xdr:row>55</xdr:row>
      <xdr:rowOff>104775</xdr:rowOff>
    </xdr:from>
    <xdr:to>
      <xdr:col>2</xdr:col>
      <xdr:colOff>766445</xdr:colOff>
      <xdr:row>56</xdr:row>
      <xdr:rowOff>128905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486535" y="39792275"/>
          <a:ext cx="544830" cy="572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59690</xdr:colOff>
      <xdr:row>59</xdr:row>
      <xdr:rowOff>182880</xdr:rowOff>
    </xdr:from>
    <xdr:to>
      <xdr:col>2</xdr:col>
      <xdr:colOff>883920</xdr:colOff>
      <xdr:row>59</xdr:row>
      <xdr:rowOff>448310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 flipH="1">
          <a:off x="1324610" y="42440860"/>
          <a:ext cx="824230" cy="26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272415</xdr:colOff>
      <xdr:row>33</xdr:row>
      <xdr:rowOff>182880</xdr:rowOff>
    </xdr:from>
    <xdr:to>
      <xdr:col>2</xdr:col>
      <xdr:colOff>643890</xdr:colOff>
      <xdr:row>33</xdr:row>
      <xdr:rowOff>534670</xdr:rowOff>
    </xdr:to>
    <xdr:pic>
      <xdr:nvPicPr>
        <xdr:cNvPr id="16" name="Picture 61" descr="22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537335" y="21221700"/>
          <a:ext cx="371475" cy="351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304800</xdr:colOff>
      <xdr:row>34</xdr:row>
      <xdr:rowOff>168275</xdr:rowOff>
    </xdr:from>
    <xdr:to>
      <xdr:col>2</xdr:col>
      <xdr:colOff>666750</xdr:colOff>
      <xdr:row>34</xdr:row>
      <xdr:rowOff>532130</xdr:rowOff>
    </xdr:to>
    <xdr:pic>
      <xdr:nvPicPr>
        <xdr:cNvPr id="17" name="图片 2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569720" y="22350095"/>
          <a:ext cx="361950" cy="36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282575</xdr:colOff>
      <xdr:row>35</xdr:row>
      <xdr:rowOff>201295</xdr:rowOff>
    </xdr:from>
    <xdr:to>
      <xdr:col>2</xdr:col>
      <xdr:colOff>644525</xdr:colOff>
      <xdr:row>35</xdr:row>
      <xdr:rowOff>564515</xdr:rowOff>
    </xdr:to>
    <xdr:pic>
      <xdr:nvPicPr>
        <xdr:cNvPr id="18" name="图片 1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547495" y="23114635"/>
          <a:ext cx="361950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193040</xdr:colOff>
      <xdr:row>51</xdr:row>
      <xdr:rowOff>182880</xdr:rowOff>
    </xdr:from>
    <xdr:to>
      <xdr:col>2</xdr:col>
      <xdr:colOff>809625</xdr:colOff>
      <xdr:row>51</xdr:row>
      <xdr:rowOff>593725</xdr:rowOff>
    </xdr:to>
    <xdr:pic>
      <xdr:nvPicPr>
        <xdr:cNvPr id="19" name="图片 1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457960" y="37320220"/>
          <a:ext cx="616585" cy="410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169545</xdr:colOff>
      <xdr:row>50</xdr:row>
      <xdr:rowOff>182880</xdr:rowOff>
    </xdr:from>
    <xdr:to>
      <xdr:col>2</xdr:col>
      <xdr:colOff>765810</xdr:colOff>
      <xdr:row>50</xdr:row>
      <xdr:rowOff>577850</xdr:rowOff>
    </xdr:to>
    <xdr:pic>
      <xdr:nvPicPr>
        <xdr:cNvPr id="20" name="图片 1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434465" y="36588700"/>
          <a:ext cx="596265" cy="394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134302</xdr:colOff>
      <xdr:row>49</xdr:row>
      <xdr:rowOff>182880</xdr:rowOff>
    </xdr:from>
    <xdr:to>
      <xdr:col>2</xdr:col>
      <xdr:colOff>843597</xdr:colOff>
      <xdr:row>49</xdr:row>
      <xdr:rowOff>635000</xdr:rowOff>
    </xdr:to>
    <xdr:pic>
      <xdr:nvPicPr>
        <xdr:cNvPr id="21" name="图片 20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 rot="16200000">
          <a:off x="1527175" y="34935795"/>
          <a:ext cx="452120" cy="70929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339725</xdr:colOff>
      <xdr:row>60</xdr:row>
      <xdr:rowOff>313690</xdr:rowOff>
    </xdr:from>
    <xdr:ext cx="228600" cy="219075"/>
    <xdr:pic>
      <xdr:nvPicPr>
        <xdr:cNvPr id="22" name="image47.png"/>
        <xdr:cNvPicPr>
          <a:picLocks noChangeAspect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645" y="43120310"/>
          <a:ext cx="228600" cy="219075"/>
        </a:xfrm>
        <a:prstGeom prst="rect">
          <a:avLst/>
        </a:prstGeom>
      </xdr:spPr>
    </xdr:pic>
    <xdr:clientData/>
  </xdr:oneCellAnchor>
  <xdr:twoCellAnchor editAs="oneCell">
    <xdr:from>
      <xdr:col>2</xdr:col>
      <xdr:colOff>328295</xdr:colOff>
      <xdr:row>62</xdr:row>
      <xdr:rowOff>182880</xdr:rowOff>
    </xdr:from>
    <xdr:to>
      <xdr:col>2</xdr:col>
      <xdr:colOff>567055</xdr:colOff>
      <xdr:row>62</xdr:row>
      <xdr:rowOff>646430</xdr:rowOff>
    </xdr:to>
    <xdr:pic>
      <xdr:nvPicPr>
        <xdr:cNvPr id="23" name="图片 2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593215" y="43964860"/>
          <a:ext cx="238760" cy="463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126365</xdr:colOff>
      <xdr:row>32</xdr:row>
      <xdr:rowOff>182880</xdr:rowOff>
    </xdr:from>
    <xdr:to>
      <xdr:col>2</xdr:col>
      <xdr:colOff>815340</xdr:colOff>
      <xdr:row>32</xdr:row>
      <xdr:rowOff>635000</xdr:rowOff>
    </xdr:to>
    <xdr:pic>
      <xdr:nvPicPr>
        <xdr:cNvPr id="24" name="图片 23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391285" y="20307300"/>
          <a:ext cx="688975" cy="452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55880</xdr:colOff>
      <xdr:row>75</xdr:row>
      <xdr:rowOff>182880</xdr:rowOff>
    </xdr:from>
    <xdr:to>
      <xdr:col>2</xdr:col>
      <xdr:colOff>883920</xdr:colOff>
      <xdr:row>75</xdr:row>
      <xdr:rowOff>263525</xdr:rowOff>
    </xdr:to>
    <xdr:pic>
      <xdr:nvPicPr>
        <xdr:cNvPr id="25" name="图片 2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320800" y="56532780"/>
          <a:ext cx="828040" cy="80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53340</xdr:colOff>
      <xdr:row>14</xdr:row>
      <xdr:rowOff>83820</xdr:rowOff>
    </xdr:from>
    <xdr:to>
      <xdr:col>2</xdr:col>
      <xdr:colOff>777240</xdr:colOff>
      <xdr:row>14</xdr:row>
      <xdr:rowOff>83820</xdr:rowOff>
    </xdr:to>
    <xdr:pic>
      <xdr:nvPicPr>
        <xdr:cNvPr id="26" name="图片 484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18260" y="11584940"/>
          <a:ext cx="723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53340</xdr:colOff>
      <xdr:row>14</xdr:row>
      <xdr:rowOff>83820</xdr:rowOff>
    </xdr:from>
    <xdr:to>
      <xdr:col>2</xdr:col>
      <xdr:colOff>777240</xdr:colOff>
      <xdr:row>14</xdr:row>
      <xdr:rowOff>83820</xdr:rowOff>
    </xdr:to>
    <xdr:pic>
      <xdr:nvPicPr>
        <xdr:cNvPr id="27" name="图片 484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18260" y="11584940"/>
          <a:ext cx="723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338455</xdr:colOff>
      <xdr:row>56</xdr:row>
      <xdr:rowOff>182880</xdr:rowOff>
    </xdr:from>
    <xdr:to>
      <xdr:col>2</xdr:col>
      <xdr:colOff>620395</xdr:colOff>
      <xdr:row>57</xdr:row>
      <xdr:rowOff>99060</xdr:rowOff>
    </xdr:to>
    <xdr:pic>
      <xdr:nvPicPr>
        <xdr:cNvPr id="28" name="Picture 45" descr="T架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03375" y="40419020"/>
          <a:ext cx="28194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166370</xdr:colOff>
      <xdr:row>47</xdr:row>
      <xdr:rowOff>182880</xdr:rowOff>
    </xdr:from>
    <xdr:to>
      <xdr:col>2</xdr:col>
      <xdr:colOff>761365</xdr:colOff>
      <xdr:row>47</xdr:row>
      <xdr:rowOff>578485</xdr:rowOff>
    </xdr:to>
    <xdr:pic>
      <xdr:nvPicPr>
        <xdr:cNvPr id="29" name="图片 28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 rot="5400000">
          <a:off x="1530985" y="33128585"/>
          <a:ext cx="395605" cy="594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200025</xdr:colOff>
      <xdr:row>48</xdr:row>
      <xdr:rowOff>182880</xdr:rowOff>
    </xdr:from>
    <xdr:to>
      <xdr:col>2</xdr:col>
      <xdr:colOff>778510</xdr:colOff>
      <xdr:row>48</xdr:row>
      <xdr:rowOff>576580</xdr:rowOff>
    </xdr:to>
    <xdr:pic>
      <xdr:nvPicPr>
        <xdr:cNvPr id="30" name="图片 29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 rot="10800000">
          <a:off x="1464945" y="34333180"/>
          <a:ext cx="57848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126365</xdr:colOff>
      <xdr:row>52</xdr:row>
      <xdr:rowOff>565785</xdr:rowOff>
    </xdr:from>
    <xdr:to>
      <xdr:col>2</xdr:col>
      <xdr:colOff>840105</xdr:colOff>
      <xdr:row>52</xdr:row>
      <xdr:rowOff>809625</xdr:rowOff>
    </xdr:to>
    <xdr:pic>
      <xdr:nvPicPr>
        <xdr:cNvPr id="31" name="图片 474"/>
        <xdr:cNvPicPr>
          <a:picLocks noChangeAspect="1"/>
        </xdr:cNvPicPr>
      </xdr:nvPicPr>
      <xdr:blipFill>
        <a:blip r:embed="rId29" r:link="rId30"/>
        <a:stretch>
          <a:fillRect/>
        </a:stretch>
      </xdr:blipFill>
      <xdr:spPr>
        <a:xfrm>
          <a:off x="1391285" y="38896925"/>
          <a:ext cx="713740" cy="16573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189865</xdr:colOff>
      <xdr:row>61</xdr:row>
      <xdr:rowOff>231775</xdr:rowOff>
    </xdr:from>
    <xdr:ext cx="438150" cy="276225"/>
    <xdr:pic>
      <xdr:nvPicPr>
        <xdr:cNvPr id="32" name="image42.jpeg"/>
        <xdr:cNvPicPr>
          <a:picLocks noChangeAspect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4785" y="43647995"/>
          <a:ext cx="438150" cy="276225"/>
        </a:xfrm>
        <a:prstGeom prst="rect">
          <a:avLst/>
        </a:prstGeom>
      </xdr:spPr>
    </xdr:pic>
    <xdr:clientData/>
  </xdr:oneCellAnchor>
  <xdr:twoCellAnchor editAs="oneCell">
    <xdr:from>
      <xdr:col>2</xdr:col>
      <xdr:colOff>290195</xdr:colOff>
      <xdr:row>71</xdr:row>
      <xdr:rowOff>182880</xdr:rowOff>
    </xdr:from>
    <xdr:to>
      <xdr:col>2</xdr:col>
      <xdr:colOff>721360</xdr:colOff>
      <xdr:row>71</xdr:row>
      <xdr:rowOff>784860</xdr:rowOff>
    </xdr:to>
    <xdr:pic>
      <xdr:nvPicPr>
        <xdr:cNvPr id="33" name="图片 32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555115" y="52593240"/>
          <a:ext cx="431165" cy="60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86995</xdr:colOff>
      <xdr:row>72</xdr:row>
      <xdr:rowOff>182880</xdr:rowOff>
    </xdr:from>
    <xdr:to>
      <xdr:col>2</xdr:col>
      <xdr:colOff>883920</xdr:colOff>
      <xdr:row>72</xdr:row>
      <xdr:rowOff>550545</xdr:rowOff>
    </xdr:to>
    <xdr:pic>
      <xdr:nvPicPr>
        <xdr:cNvPr id="34" name="图片 33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1351915" y="53850540"/>
          <a:ext cx="796925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110490</xdr:colOff>
      <xdr:row>73</xdr:row>
      <xdr:rowOff>182880</xdr:rowOff>
    </xdr:from>
    <xdr:to>
      <xdr:col>2</xdr:col>
      <xdr:colOff>883920</xdr:colOff>
      <xdr:row>73</xdr:row>
      <xdr:rowOff>528320</xdr:rowOff>
    </xdr:to>
    <xdr:pic>
      <xdr:nvPicPr>
        <xdr:cNvPr id="35" name="图片 34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1375410" y="54582060"/>
          <a:ext cx="77343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97790</xdr:colOff>
      <xdr:row>74</xdr:row>
      <xdr:rowOff>182880</xdr:rowOff>
    </xdr:from>
    <xdr:to>
      <xdr:col>2</xdr:col>
      <xdr:colOff>847725</xdr:colOff>
      <xdr:row>74</xdr:row>
      <xdr:rowOff>436245</xdr:rowOff>
    </xdr:to>
    <xdr:pic>
      <xdr:nvPicPr>
        <xdr:cNvPr id="36" name="图片 35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1362710" y="55801260"/>
          <a:ext cx="749935" cy="2533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6"/>
  <sheetViews>
    <sheetView tabSelected="1" view="pageBreakPreview" zoomScaleNormal="100" topLeftCell="A75" workbookViewId="0">
      <selection activeCell="H88" sqref="H88"/>
    </sheetView>
  </sheetViews>
  <sheetFormatPr defaultColWidth="8.88888888888889" defaultRowHeight="14.4"/>
  <cols>
    <col min="2" max="2" width="9.55555555555556" customWidth="1"/>
    <col min="3" max="3" width="13.8888888888889"/>
    <col min="4" max="4" width="45" customWidth="1"/>
    <col min="6" max="6" width="11.8888888888889" customWidth="1"/>
    <col min="7" max="7" width="12.3333333333333" customWidth="1"/>
    <col min="8" max="8" width="14.1111111111111" customWidth="1"/>
    <col min="9" max="9" width="13" customWidth="1"/>
    <col min="10" max="10" width="5.55555555555556" customWidth="1"/>
  </cols>
  <sheetData>
    <row r="1" ht="44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30"/>
    </row>
    <row r="2" ht="15.6" spans="1:10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5" t="s">
        <v>8</v>
      </c>
      <c r="I2" s="31" t="s">
        <v>9</v>
      </c>
      <c r="J2" s="30"/>
    </row>
    <row r="3" ht="15.6" spans="1:10">
      <c r="A3" s="6"/>
      <c r="B3" s="7"/>
      <c r="C3" s="7"/>
      <c r="D3" s="7"/>
      <c r="E3" s="7"/>
      <c r="F3" s="7"/>
      <c r="G3" s="8"/>
      <c r="H3" s="9"/>
      <c r="I3" s="32"/>
      <c r="J3" s="30"/>
    </row>
    <row r="4" ht="20.4" spans="1:10">
      <c r="A4" s="10" t="s">
        <v>10</v>
      </c>
      <c r="B4" s="11"/>
      <c r="C4" s="11"/>
      <c r="D4" s="11"/>
      <c r="E4" s="11"/>
      <c r="F4" s="12"/>
      <c r="G4" s="13"/>
      <c r="H4" s="13"/>
      <c r="I4" s="13"/>
      <c r="J4" s="30"/>
    </row>
    <row r="5" ht="109" customHeight="1" spans="1:10">
      <c r="A5" s="14">
        <v>1</v>
      </c>
      <c r="B5" s="15" t="s">
        <v>11</v>
      </c>
      <c r="C5" s="16" t="str">
        <f>_xlfn.DISPIMG("ID_19E660A607384F03920397108DA0772D",1)</f>
        <v>=DISPIMG("ID_19E660A607384F03920397108DA0772D",1)</v>
      </c>
      <c r="D5" s="17" t="s">
        <v>12</v>
      </c>
      <c r="E5" s="15" t="s">
        <v>13</v>
      </c>
      <c r="F5" s="18">
        <v>6</v>
      </c>
      <c r="G5" s="19">
        <v>35</v>
      </c>
      <c r="H5" s="20">
        <f>SUM(F5*G5)</f>
        <v>210</v>
      </c>
      <c r="I5" s="33" t="s">
        <v>14</v>
      </c>
      <c r="J5" s="30"/>
    </row>
    <row r="6" ht="72" spans="1:10">
      <c r="A6" s="14">
        <v>2</v>
      </c>
      <c r="B6" s="15" t="s">
        <v>15</v>
      </c>
      <c r="C6" s="16" t="str">
        <f>_xlfn.DISPIMG("ID_FF7C02DAF288466ABB7F083F2E980B8C",1)</f>
        <v>=DISPIMG("ID_FF7C02DAF288466ABB7F083F2E980B8C",1)</v>
      </c>
      <c r="D6" s="17" t="s">
        <v>12</v>
      </c>
      <c r="E6" s="15" t="s">
        <v>13</v>
      </c>
      <c r="F6" s="18"/>
      <c r="G6" s="19">
        <v>35</v>
      </c>
      <c r="H6" s="20">
        <f>SUM(F6*G6)</f>
        <v>0</v>
      </c>
      <c r="I6" s="33" t="s">
        <v>14</v>
      </c>
      <c r="J6" s="30"/>
    </row>
    <row r="7" ht="104" customHeight="1" spans="1:10">
      <c r="A7" s="14">
        <v>3</v>
      </c>
      <c r="B7" s="15" t="s">
        <v>16</v>
      </c>
      <c r="C7" s="16" t="str">
        <f>_xlfn.DISPIMG("ID_61F7F19133ED45C6915FB71BAE4A2695",1)</f>
        <v>=DISPIMG("ID_61F7F19133ED45C6915FB71BAE4A2695",1)</v>
      </c>
      <c r="D7" s="17" t="s">
        <v>12</v>
      </c>
      <c r="E7" s="15" t="s">
        <v>13</v>
      </c>
      <c r="F7" s="18">
        <v>2</v>
      </c>
      <c r="G7" s="19">
        <v>35</v>
      </c>
      <c r="H7" s="20">
        <f t="shared" ref="H5:H28" si="0">SUM(F7*G7)</f>
        <v>70</v>
      </c>
      <c r="I7" s="33"/>
      <c r="J7" s="30"/>
    </row>
    <row r="8" ht="74.2" spans="1:10">
      <c r="A8" s="14">
        <v>4</v>
      </c>
      <c r="B8" s="15" t="s">
        <v>17</v>
      </c>
      <c r="C8" s="16" t="str">
        <f>_xlfn.DISPIMG("ID_1285370F8C204E3983C75653EF178D5F",1)</f>
        <v>=DISPIMG("ID_1285370F8C204E3983C75653EF178D5F",1)</v>
      </c>
      <c r="D8" s="17" t="s">
        <v>12</v>
      </c>
      <c r="E8" s="15" t="s">
        <v>13</v>
      </c>
      <c r="F8" s="18"/>
      <c r="G8" s="19">
        <v>35</v>
      </c>
      <c r="H8" s="20">
        <f t="shared" si="0"/>
        <v>0</v>
      </c>
      <c r="I8" s="33"/>
      <c r="J8" s="30"/>
    </row>
    <row r="9" ht="103" customHeight="1" spans="1:10">
      <c r="A9" s="14">
        <v>5</v>
      </c>
      <c r="B9" s="15" t="s">
        <v>18</v>
      </c>
      <c r="C9" s="16" t="str">
        <f>_xlfn.DISPIMG("ID_ACB5E2220F21444A8CBD10DD5F41D242",1)</f>
        <v>=DISPIMG("ID_ACB5E2220F21444A8CBD10DD5F41D242",1)</v>
      </c>
      <c r="D9" s="17" t="s">
        <v>12</v>
      </c>
      <c r="E9" s="15" t="s">
        <v>13</v>
      </c>
      <c r="F9" s="18"/>
      <c r="G9" s="19">
        <v>35</v>
      </c>
      <c r="H9" s="20">
        <f t="shared" si="0"/>
        <v>0</v>
      </c>
      <c r="I9" s="33"/>
      <c r="J9" s="30"/>
    </row>
    <row r="10" ht="72" spans="1:10">
      <c r="A10" s="14">
        <v>6</v>
      </c>
      <c r="B10" s="15" t="s">
        <v>19</v>
      </c>
      <c r="C10" s="16" t="str">
        <f>_xlfn.DISPIMG("ID_97A19A3391394ACC8AA6D8F2EC0301D0",1)</f>
        <v>=DISPIMG("ID_97A19A3391394ACC8AA6D8F2EC0301D0",1)</v>
      </c>
      <c r="D10" s="17" t="s">
        <v>12</v>
      </c>
      <c r="E10" s="15" t="s">
        <v>13</v>
      </c>
      <c r="F10" s="18">
        <v>3</v>
      </c>
      <c r="G10" s="19">
        <v>35</v>
      </c>
      <c r="H10" s="20">
        <f t="shared" si="0"/>
        <v>105</v>
      </c>
      <c r="I10" s="33"/>
      <c r="J10" s="30"/>
    </row>
    <row r="11" ht="87" customHeight="1" spans="1:10">
      <c r="A11" s="14">
        <v>7</v>
      </c>
      <c r="B11" s="15" t="s">
        <v>20</v>
      </c>
      <c r="C11" s="16" t="str">
        <f>_xlfn.DISPIMG("ID_D4FCC8F90FF54DF89C5A7886547ECF4C",1)</f>
        <v>=DISPIMG("ID_D4FCC8F90FF54DF89C5A7886547ECF4C",1)</v>
      </c>
      <c r="D11" s="17" t="s">
        <v>12</v>
      </c>
      <c r="E11" s="15" t="s">
        <v>13</v>
      </c>
      <c r="F11" s="18">
        <v>3</v>
      </c>
      <c r="G11" s="19">
        <v>35</v>
      </c>
      <c r="H11" s="20">
        <f t="shared" si="0"/>
        <v>105</v>
      </c>
      <c r="I11" s="33"/>
      <c r="J11" s="30"/>
    </row>
    <row r="12" ht="72" spans="1:10">
      <c r="A12" s="14">
        <v>8</v>
      </c>
      <c r="B12" s="15" t="s">
        <v>21</v>
      </c>
      <c r="C12" s="16" t="str">
        <f>_xlfn.DISPIMG("ID_7AB2F179FDBB4A78B1FE9A09DCA127AD",1)</f>
        <v>=DISPIMG("ID_7AB2F179FDBB4A78B1FE9A09DCA127AD",1)</v>
      </c>
      <c r="D12" s="17" t="s">
        <v>12</v>
      </c>
      <c r="E12" s="15" t="s">
        <v>13</v>
      </c>
      <c r="F12" s="18"/>
      <c r="G12" s="19">
        <v>35</v>
      </c>
      <c r="H12" s="20">
        <f t="shared" si="0"/>
        <v>0</v>
      </c>
      <c r="I12" s="33"/>
      <c r="J12" s="30"/>
    </row>
    <row r="13" ht="88" customHeight="1" spans="1:10">
      <c r="A13" s="14">
        <v>9</v>
      </c>
      <c r="B13" s="15" t="s">
        <v>22</v>
      </c>
      <c r="C13" s="16" t="str">
        <f>_xlfn.DISPIMG("ID_74821AD9546A46AFBACE55C14A5BCEE5",1)</f>
        <v>=DISPIMG("ID_74821AD9546A46AFBACE55C14A5BCEE5",1)</v>
      </c>
      <c r="D13" s="17" t="s">
        <v>23</v>
      </c>
      <c r="E13" s="15" t="s">
        <v>13</v>
      </c>
      <c r="F13" s="18">
        <v>170</v>
      </c>
      <c r="G13" s="19">
        <v>5</v>
      </c>
      <c r="H13" s="20">
        <f t="shared" si="0"/>
        <v>850</v>
      </c>
      <c r="I13" s="33"/>
      <c r="J13" s="30"/>
    </row>
    <row r="14" ht="28.8" spans="1:10">
      <c r="A14" s="14">
        <v>10</v>
      </c>
      <c r="B14" s="15" t="s">
        <v>24</v>
      </c>
      <c r="C14" s="16" t="str">
        <f>_xlfn.DISPIMG("ID_50060562F89C4E24A314191FB4722DF3",1)</f>
        <v>=DISPIMG("ID_50060562F89C4E24A314191FB4722DF3",1)</v>
      </c>
      <c r="D14" s="15" t="s">
        <v>25</v>
      </c>
      <c r="E14" s="15" t="s">
        <v>13</v>
      </c>
      <c r="F14" s="15"/>
      <c r="G14" s="19">
        <v>30</v>
      </c>
      <c r="H14" s="20">
        <f t="shared" si="0"/>
        <v>0</v>
      </c>
      <c r="I14" s="33"/>
      <c r="J14" s="30"/>
    </row>
    <row r="15" ht="51" customHeight="1" spans="1:10">
      <c r="A15" s="14">
        <v>11</v>
      </c>
      <c r="B15" s="15" t="s">
        <v>26</v>
      </c>
      <c r="C15" s="16" t="str">
        <f>_xlfn.DISPIMG("ID_B5FFDF1061F940E6B8ABBFD73A455D22",1)</f>
        <v>=DISPIMG("ID_B5FFDF1061F940E6B8ABBFD73A455D22",1)</v>
      </c>
      <c r="D15" s="15" t="s">
        <v>27</v>
      </c>
      <c r="E15" s="15" t="s">
        <v>13</v>
      </c>
      <c r="F15" s="15">
        <v>90</v>
      </c>
      <c r="G15" s="19">
        <v>35</v>
      </c>
      <c r="H15" s="20">
        <f t="shared" si="0"/>
        <v>3150</v>
      </c>
      <c r="I15" s="33"/>
      <c r="J15" s="30"/>
    </row>
    <row r="16" ht="28.8" spans="1:10">
      <c r="A16" s="14">
        <v>12</v>
      </c>
      <c r="B16" s="15" t="s">
        <v>24</v>
      </c>
      <c r="C16" s="16" t="str">
        <f>_xlfn.DISPIMG("ID_0C8ED800AC3C4983984E1436C2BDB15D",1)</f>
        <v>=DISPIMG("ID_0C8ED800AC3C4983984E1436C2BDB15D",1)</v>
      </c>
      <c r="D16" s="15" t="s">
        <v>28</v>
      </c>
      <c r="E16" s="15" t="s">
        <v>13</v>
      </c>
      <c r="F16" s="15"/>
      <c r="G16" s="19">
        <v>30</v>
      </c>
      <c r="H16" s="20">
        <f t="shared" si="0"/>
        <v>0</v>
      </c>
      <c r="I16" s="33"/>
      <c r="J16" s="30"/>
    </row>
    <row r="17" ht="43" customHeight="1" spans="1:10">
      <c r="A17" s="14">
        <v>13</v>
      </c>
      <c r="B17" s="15" t="s">
        <v>29</v>
      </c>
      <c r="C17" s="16" t="str">
        <f>_xlfn.DISPIMG("ID_66602A0C9FD741339F47BF0537AB3787",1)</f>
        <v>=DISPIMG("ID_66602A0C9FD741339F47BF0537AB3787",1)</v>
      </c>
      <c r="D17" s="15" t="s">
        <v>30</v>
      </c>
      <c r="E17" s="15" t="s">
        <v>13</v>
      </c>
      <c r="F17" s="15">
        <v>4</v>
      </c>
      <c r="G17" s="19">
        <v>32</v>
      </c>
      <c r="H17" s="20">
        <f t="shared" si="0"/>
        <v>128</v>
      </c>
      <c r="I17" s="33"/>
      <c r="J17" s="30"/>
    </row>
    <row r="18" ht="28.8" spans="1:10">
      <c r="A18" s="14">
        <v>14</v>
      </c>
      <c r="B18" s="15" t="s">
        <v>31</v>
      </c>
      <c r="C18" s="16" t="str">
        <f>_xlfn.DISPIMG("ID_88F2DDE14B3D45B8BCE6011FF57A45D6",1)</f>
        <v>=DISPIMG("ID_88F2DDE14B3D45B8BCE6011FF57A45D6",1)</v>
      </c>
      <c r="D18" s="15" t="s">
        <v>32</v>
      </c>
      <c r="E18" s="15" t="s">
        <v>13</v>
      </c>
      <c r="F18" s="15">
        <v>58</v>
      </c>
      <c r="G18" s="19">
        <v>36</v>
      </c>
      <c r="H18" s="20">
        <f t="shared" si="0"/>
        <v>2088</v>
      </c>
      <c r="I18" s="33"/>
      <c r="J18" s="30"/>
    </row>
    <row r="19" ht="45" customHeight="1" spans="1:10">
      <c r="A19" s="14">
        <v>15</v>
      </c>
      <c r="B19" s="21" t="s">
        <v>33</v>
      </c>
      <c r="C19" s="22" t="str">
        <f>_xlfn.DISPIMG("ID_BE324F5FDD164089879A0075DD34D92B",1)</f>
        <v>=DISPIMG("ID_BE324F5FDD164089879A0075DD34D92B",1)</v>
      </c>
      <c r="D19" s="21" t="s">
        <v>34</v>
      </c>
      <c r="E19" s="21" t="s">
        <v>13</v>
      </c>
      <c r="F19" s="21">
        <v>2</v>
      </c>
      <c r="G19" s="23">
        <v>37</v>
      </c>
      <c r="H19" s="20">
        <f t="shared" si="0"/>
        <v>74</v>
      </c>
      <c r="I19" s="33"/>
      <c r="J19" s="34"/>
    </row>
    <row r="20" ht="28.8" spans="1:10">
      <c r="A20" s="14">
        <v>16</v>
      </c>
      <c r="B20" s="15" t="s">
        <v>35</v>
      </c>
      <c r="C20" s="16" t="str">
        <f>_xlfn.DISPIMG("ID_6A2E510212EA4E20AF3D8DD3BA2C7FFB",1)</f>
        <v>=DISPIMG("ID_6A2E510212EA4E20AF3D8DD3BA2C7FFB",1)</v>
      </c>
      <c r="D20" s="15" t="s">
        <v>36</v>
      </c>
      <c r="E20" s="15" t="s">
        <v>13</v>
      </c>
      <c r="F20" s="15"/>
      <c r="G20" s="19">
        <v>36</v>
      </c>
      <c r="H20" s="20">
        <f t="shared" si="0"/>
        <v>0</v>
      </c>
      <c r="I20" s="33"/>
      <c r="J20" s="30"/>
    </row>
    <row r="21" ht="44" customHeight="1" spans="1:10">
      <c r="A21" s="14">
        <v>17</v>
      </c>
      <c r="B21" s="15" t="s">
        <v>37</v>
      </c>
      <c r="C21" s="16" t="str">
        <f>_xlfn.DISPIMG("ID_ACE63719379D4C85966EC2C91A559C1A",1)</f>
        <v>=DISPIMG("ID_ACE63719379D4C85966EC2C91A559C1A",1)</v>
      </c>
      <c r="D21" s="15" t="s">
        <v>38</v>
      </c>
      <c r="E21" s="15" t="s">
        <v>13</v>
      </c>
      <c r="F21" s="15"/>
      <c r="G21" s="19">
        <v>38</v>
      </c>
      <c r="H21" s="20">
        <f t="shared" si="0"/>
        <v>0</v>
      </c>
      <c r="I21" s="33"/>
      <c r="J21" s="30"/>
    </row>
    <row r="22" ht="28.8" spans="1:10">
      <c r="A22" s="14">
        <v>18</v>
      </c>
      <c r="B22" s="15" t="s">
        <v>39</v>
      </c>
      <c r="C22" s="16" t="str">
        <f>_xlfn.DISPIMG("ID_CBC41F1472464C349D29BE1B27D910F1",1)</f>
        <v>=DISPIMG("ID_CBC41F1472464C349D29BE1B27D910F1",1)</v>
      </c>
      <c r="D22" s="15" t="s">
        <v>40</v>
      </c>
      <c r="E22" s="15" t="s">
        <v>13</v>
      </c>
      <c r="F22" s="15"/>
      <c r="G22" s="19">
        <v>39</v>
      </c>
      <c r="H22" s="20">
        <f t="shared" si="0"/>
        <v>0</v>
      </c>
      <c r="I22" s="33"/>
      <c r="J22" s="30"/>
    </row>
    <row r="23" ht="43" customHeight="1" spans="1:10">
      <c r="A23" s="14">
        <v>19</v>
      </c>
      <c r="B23" s="15" t="s">
        <v>41</v>
      </c>
      <c r="C23" s="16" t="str">
        <f>_xlfn.DISPIMG("ID_FE89476A1DC9478E946BD9745FFC01FB",1)</f>
        <v>=DISPIMG("ID_FE89476A1DC9478E946BD9745FFC01FB",1)</v>
      </c>
      <c r="D23" s="15" t="s">
        <v>42</v>
      </c>
      <c r="E23" s="15" t="s">
        <v>13</v>
      </c>
      <c r="F23" s="15">
        <v>4</v>
      </c>
      <c r="G23" s="19">
        <v>35</v>
      </c>
      <c r="H23" s="20">
        <f t="shared" si="0"/>
        <v>140</v>
      </c>
      <c r="I23" s="33"/>
      <c r="J23" s="30"/>
    </row>
    <row r="24" ht="28.8" spans="1:10">
      <c r="A24" s="14">
        <v>20</v>
      </c>
      <c r="B24" s="15" t="s">
        <v>43</v>
      </c>
      <c r="C24" s="16" t="str">
        <f>_xlfn.DISPIMG("ID_2C880E7AB35B4805B4547CC2E8FF9674",1)</f>
        <v>=DISPIMG("ID_2C880E7AB35B4805B4547CC2E8FF9674",1)</v>
      </c>
      <c r="D24" s="15" t="s">
        <v>44</v>
      </c>
      <c r="E24" s="15" t="s">
        <v>13</v>
      </c>
      <c r="F24" s="15">
        <v>12</v>
      </c>
      <c r="G24" s="19">
        <v>45</v>
      </c>
      <c r="H24" s="20">
        <f t="shared" si="0"/>
        <v>540</v>
      </c>
      <c r="I24" s="33"/>
      <c r="J24" s="30"/>
    </row>
    <row r="25" ht="15.6" spans="1:10">
      <c r="A25" s="14">
        <v>21</v>
      </c>
      <c r="B25" s="15" t="s">
        <v>45</v>
      </c>
      <c r="C25" s="16"/>
      <c r="D25" s="15" t="s">
        <v>46</v>
      </c>
      <c r="E25" s="15" t="s">
        <v>47</v>
      </c>
      <c r="F25" s="15">
        <v>8</v>
      </c>
      <c r="G25" s="19">
        <v>240</v>
      </c>
      <c r="H25" s="20">
        <f t="shared" si="0"/>
        <v>1920</v>
      </c>
      <c r="I25" s="33"/>
      <c r="J25" s="30"/>
    </row>
    <row r="26" ht="75" spans="1:10">
      <c r="A26" s="14">
        <v>22</v>
      </c>
      <c r="B26" s="15" t="s">
        <v>48</v>
      </c>
      <c r="C26" s="16" t="str">
        <f>_xlfn.DISPIMG("ID_FC3B7E34BFCC428FBE783745D8118439",1)</f>
        <v>=DISPIMG("ID_FC3B7E34BFCC428FBE783745D8118439",1)</v>
      </c>
      <c r="D26" s="15" t="s">
        <v>46</v>
      </c>
      <c r="E26" s="12" t="s">
        <v>47</v>
      </c>
      <c r="F26" s="15">
        <v>4</v>
      </c>
      <c r="G26" s="19">
        <v>240</v>
      </c>
      <c r="H26" s="20">
        <f t="shared" si="0"/>
        <v>960</v>
      </c>
      <c r="I26" s="33" t="s">
        <v>49</v>
      </c>
      <c r="J26" s="30"/>
    </row>
    <row r="27" ht="28.8" spans="1:10">
      <c r="A27" s="14">
        <v>23</v>
      </c>
      <c r="B27" s="15" t="s">
        <v>50</v>
      </c>
      <c r="C27" s="24" t="str">
        <f>_xlfn.DISPIMG("ID_A6DBFEED68814380890FB2D38CCE34E8",1)</f>
        <v>=DISPIMG("ID_A6DBFEED68814380890FB2D38CCE34E8",1)</v>
      </c>
      <c r="D27" s="15" t="s">
        <v>51</v>
      </c>
      <c r="E27" s="12" t="s">
        <v>52</v>
      </c>
      <c r="F27" s="21">
        <v>1050</v>
      </c>
      <c r="G27" s="13">
        <v>5</v>
      </c>
      <c r="H27" s="20">
        <f t="shared" si="0"/>
        <v>5250</v>
      </c>
      <c r="I27" s="33"/>
      <c r="J27" s="30"/>
    </row>
    <row r="28" ht="28.8" spans="1:10">
      <c r="A28" s="14">
        <v>24</v>
      </c>
      <c r="B28" s="15" t="s">
        <v>53</v>
      </c>
      <c r="C28" s="24" t="str">
        <f>_xlfn.DISPIMG("ID_A221A63553AA42A69B0A1B5FF4836F1D",1)</f>
        <v>=DISPIMG("ID_A221A63553AA42A69B0A1B5FF4836F1D",1)</v>
      </c>
      <c r="D28" s="15" t="s">
        <v>51</v>
      </c>
      <c r="E28" s="12" t="s">
        <v>52</v>
      </c>
      <c r="F28" s="21">
        <v>525</v>
      </c>
      <c r="G28" s="13">
        <v>5</v>
      </c>
      <c r="H28" s="20">
        <f t="shared" si="0"/>
        <v>2625</v>
      </c>
      <c r="I28" s="33"/>
      <c r="J28" s="30"/>
    </row>
    <row r="29" ht="15.6" spans="1:10">
      <c r="A29" s="14">
        <v>25</v>
      </c>
      <c r="B29" s="15"/>
      <c r="C29" s="24"/>
      <c r="D29" s="15"/>
      <c r="E29" s="12"/>
      <c r="F29" s="21"/>
      <c r="G29" s="13"/>
      <c r="H29" s="20">
        <f>SUM(H5:H28)</f>
        <v>18215</v>
      </c>
      <c r="I29" s="33"/>
      <c r="J29" s="30"/>
    </row>
    <row r="30" ht="28.8" spans="1:10">
      <c r="A30" s="14">
        <v>26</v>
      </c>
      <c r="B30" s="15" t="s">
        <v>54</v>
      </c>
      <c r="C30" s="15"/>
      <c r="D30" s="15"/>
      <c r="E30" s="15"/>
      <c r="F30" s="15"/>
      <c r="G30" s="20"/>
      <c r="H30" s="20"/>
      <c r="I30" s="35"/>
      <c r="J30" s="30"/>
    </row>
    <row r="31" ht="20.4" spans="1:10">
      <c r="A31" s="10" t="s">
        <v>55</v>
      </c>
      <c r="B31" s="11"/>
      <c r="C31" s="11"/>
      <c r="D31" s="11"/>
      <c r="E31" s="11"/>
      <c r="F31" s="11"/>
      <c r="G31" s="25"/>
      <c r="H31" s="20"/>
      <c r="I31" s="28"/>
      <c r="J31" s="30"/>
    </row>
    <row r="32" ht="96" customHeight="1" spans="1:10">
      <c r="A32" s="26">
        <v>1</v>
      </c>
      <c r="B32" s="15" t="s">
        <v>56</v>
      </c>
      <c r="C32" s="16"/>
      <c r="D32" s="17" t="s">
        <v>57</v>
      </c>
      <c r="E32" s="15" t="s">
        <v>58</v>
      </c>
      <c r="F32" s="27"/>
      <c r="G32" s="25">
        <v>60</v>
      </c>
      <c r="H32" s="20">
        <f t="shared" ref="H32:H52" si="1">SUM(F32*G32)</f>
        <v>0</v>
      </c>
      <c r="I32" s="36"/>
      <c r="J32" s="30"/>
    </row>
    <row r="33" ht="72" spans="1:10">
      <c r="A33" s="26">
        <v>2</v>
      </c>
      <c r="B33" s="15" t="s">
        <v>59</v>
      </c>
      <c r="C33" s="16"/>
      <c r="D33" s="17" t="s">
        <v>60</v>
      </c>
      <c r="E33" s="15" t="s">
        <v>58</v>
      </c>
      <c r="F33" s="27">
        <v>170</v>
      </c>
      <c r="G33" s="25">
        <v>30</v>
      </c>
      <c r="H33" s="20">
        <f t="shared" si="1"/>
        <v>5100</v>
      </c>
      <c r="I33" s="36"/>
      <c r="J33" s="30"/>
    </row>
    <row r="34" ht="90" customHeight="1" spans="1:10">
      <c r="A34" s="26">
        <v>3</v>
      </c>
      <c r="B34" s="15" t="s">
        <v>61</v>
      </c>
      <c r="C34" s="16"/>
      <c r="D34" s="17" t="s">
        <v>62</v>
      </c>
      <c r="E34" s="15" t="s">
        <v>58</v>
      </c>
      <c r="F34" s="27"/>
      <c r="G34" s="25">
        <v>60</v>
      </c>
      <c r="H34" s="20">
        <f t="shared" si="1"/>
        <v>0</v>
      </c>
      <c r="I34" s="36"/>
      <c r="J34" s="30"/>
    </row>
    <row r="35" ht="57.6" spans="1:10">
      <c r="A35" s="26">
        <v>4</v>
      </c>
      <c r="B35" s="15" t="s">
        <v>63</v>
      </c>
      <c r="C35" s="16"/>
      <c r="D35" s="17" t="s">
        <v>62</v>
      </c>
      <c r="E35" s="15" t="s">
        <v>58</v>
      </c>
      <c r="F35" s="27"/>
      <c r="G35" s="25">
        <v>60</v>
      </c>
      <c r="H35" s="20">
        <f t="shared" si="1"/>
        <v>0</v>
      </c>
      <c r="I35" s="36"/>
      <c r="J35" s="30"/>
    </row>
    <row r="36" ht="57.6" spans="1:10">
      <c r="A36" s="26">
        <v>5</v>
      </c>
      <c r="B36" s="15" t="s">
        <v>64</v>
      </c>
      <c r="C36" s="16"/>
      <c r="D36" s="17" t="s">
        <v>65</v>
      </c>
      <c r="E36" s="15" t="s">
        <v>58</v>
      </c>
      <c r="F36" s="27"/>
      <c r="G36" s="25">
        <v>60</v>
      </c>
      <c r="H36" s="20">
        <f t="shared" si="1"/>
        <v>0</v>
      </c>
      <c r="I36" s="36"/>
      <c r="J36" s="30"/>
    </row>
    <row r="37" ht="57.6" spans="1:10">
      <c r="A37" s="26">
        <v>6</v>
      </c>
      <c r="B37" s="15" t="s">
        <v>11</v>
      </c>
      <c r="C37" s="16"/>
      <c r="D37" s="17" t="s">
        <v>65</v>
      </c>
      <c r="E37" s="15" t="s">
        <v>58</v>
      </c>
      <c r="F37" s="27">
        <v>6</v>
      </c>
      <c r="G37" s="25">
        <v>60</v>
      </c>
      <c r="H37" s="20">
        <f t="shared" si="1"/>
        <v>360</v>
      </c>
      <c r="I37" s="36"/>
      <c r="J37" s="30"/>
    </row>
    <row r="38" ht="57.6" spans="1:10">
      <c r="A38" s="26">
        <v>7</v>
      </c>
      <c r="B38" s="15" t="s">
        <v>66</v>
      </c>
      <c r="C38" s="28"/>
      <c r="D38" s="17" t="s">
        <v>62</v>
      </c>
      <c r="E38" s="15" t="s">
        <v>58</v>
      </c>
      <c r="F38" s="29"/>
      <c r="G38" s="25">
        <v>60</v>
      </c>
      <c r="H38" s="20">
        <f t="shared" si="1"/>
        <v>0</v>
      </c>
      <c r="I38" s="36"/>
      <c r="J38" s="30"/>
    </row>
    <row r="39" ht="57.6" spans="1:10">
      <c r="A39" s="26">
        <v>8</v>
      </c>
      <c r="B39" s="15" t="s">
        <v>17</v>
      </c>
      <c r="C39" s="28"/>
      <c r="D39" s="17" t="s">
        <v>65</v>
      </c>
      <c r="E39" s="15" t="s">
        <v>58</v>
      </c>
      <c r="F39" s="15"/>
      <c r="G39" s="25">
        <v>60</v>
      </c>
      <c r="H39" s="20">
        <f t="shared" si="1"/>
        <v>0</v>
      </c>
      <c r="I39" s="36"/>
      <c r="J39" s="30"/>
    </row>
    <row r="40" ht="91" customHeight="1" spans="1:10">
      <c r="A40" s="26">
        <v>9</v>
      </c>
      <c r="B40" s="15" t="s">
        <v>18</v>
      </c>
      <c r="C40" s="28"/>
      <c r="D40" s="17" t="s">
        <v>62</v>
      </c>
      <c r="E40" s="15" t="s">
        <v>58</v>
      </c>
      <c r="F40" s="15"/>
      <c r="G40" s="25">
        <v>60</v>
      </c>
      <c r="H40" s="20">
        <f t="shared" si="1"/>
        <v>0</v>
      </c>
      <c r="I40" s="36"/>
      <c r="J40" s="30"/>
    </row>
    <row r="41" ht="57.6" spans="1:10">
      <c r="A41" s="26">
        <v>10</v>
      </c>
      <c r="B41" s="15" t="s">
        <v>21</v>
      </c>
      <c r="C41" s="28"/>
      <c r="D41" s="17" t="s">
        <v>62</v>
      </c>
      <c r="E41" s="15" t="s">
        <v>58</v>
      </c>
      <c r="F41" s="29"/>
      <c r="G41" s="25">
        <v>60</v>
      </c>
      <c r="H41" s="20">
        <f t="shared" si="1"/>
        <v>0</v>
      </c>
      <c r="I41" s="36"/>
      <c r="J41" s="30"/>
    </row>
    <row r="42" ht="91" customHeight="1" spans="1:10">
      <c r="A42" s="26">
        <v>11</v>
      </c>
      <c r="B42" s="15" t="s">
        <v>20</v>
      </c>
      <c r="C42" s="28"/>
      <c r="D42" s="17" t="s">
        <v>62</v>
      </c>
      <c r="E42" s="15" t="s">
        <v>58</v>
      </c>
      <c r="F42" s="29">
        <v>3</v>
      </c>
      <c r="G42" s="25">
        <v>60</v>
      </c>
      <c r="H42" s="20">
        <f t="shared" si="1"/>
        <v>180</v>
      </c>
      <c r="I42" s="36"/>
      <c r="J42" s="30"/>
    </row>
    <row r="43" ht="57.6" spans="1:10">
      <c r="A43" s="26">
        <v>12</v>
      </c>
      <c r="B43" s="15" t="s">
        <v>19</v>
      </c>
      <c r="C43" s="28"/>
      <c r="D43" s="17" t="s">
        <v>65</v>
      </c>
      <c r="E43" s="15" t="s">
        <v>58</v>
      </c>
      <c r="F43" s="29">
        <v>3</v>
      </c>
      <c r="G43" s="25">
        <v>60</v>
      </c>
      <c r="H43" s="20">
        <f t="shared" si="1"/>
        <v>180</v>
      </c>
      <c r="I43" s="36"/>
      <c r="J43" s="30"/>
    </row>
    <row r="44" ht="84" customHeight="1" spans="1:10">
      <c r="A44" s="26">
        <v>13</v>
      </c>
      <c r="B44" s="15" t="s">
        <v>67</v>
      </c>
      <c r="C44" s="16"/>
      <c r="D44" s="17" t="s">
        <v>62</v>
      </c>
      <c r="E44" s="15" t="s">
        <v>58</v>
      </c>
      <c r="F44" s="15">
        <v>2</v>
      </c>
      <c r="G44" s="25">
        <v>60</v>
      </c>
      <c r="H44" s="20">
        <f t="shared" si="1"/>
        <v>120</v>
      </c>
      <c r="I44" s="36"/>
      <c r="J44" s="30"/>
    </row>
    <row r="45" ht="57.6" spans="1:10">
      <c r="A45" s="26">
        <v>14</v>
      </c>
      <c r="B45" s="15" t="s">
        <v>68</v>
      </c>
      <c r="C45" s="16"/>
      <c r="D45" s="17" t="s">
        <v>69</v>
      </c>
      <c r="E45" s="15" t="s">
        <v>58</v>
      </c>
      <c r="F45" s="15"/>
      <c r="G45" s="25">
        <v>80</v>
      </c>
      <c r="H45" s="20">
        <f t="shared" si="1"/>
        <v>0</v>
      </c>
      <c r="I45" s="36"/>
      <c r="J45" s="30"/>
    </row>
    <row r="46" ht="71" customHeight="1" spans="1:10">
      <c r="A46" s="26">
        <v>15</v>
      </c>
      <c r="B46" s="15" t="s">
        <v>68</v>
      </c>
      <c r="C46" s="16"/>
      <c r="D46" s="17" t="s">
        <v>70</v>
      </c>
      <c r="E46" s="15" t="s">
        <v>58</v>
      </c>
      <c r="F46" s="15"/>
      <c r="G46" s="25">
        <v>80</v>
      </c>
      <c r="H46" s="20">
        <f t="shared" si="1"/>
        <v>0</v>
      </c>
      <c r="I46" s="36"/>
      <c r="J46" s="30"/>
    </row>
    <row r="47" ht="57.6" spans="1:10">
      <c r="A47" s="26">
        <v>16</v>
      </c>
      <c r="B47" s="15" t="s">
        <v>68</v>
      </c>
      <c r="C47" s="16"/>
      <c r="D47" s="17" t="s">
        <v>69</v>
      </c>
      <c r="E47" s="15" t="s">
        <v>58</v>
      </c>
      <c r="F47" s="15"/>
      <c r="G47" s="25">
        <v>80</v>
      </c>
      <c r="H47" s="20">
        <f t="shared" si="1"/>
        <v>0</v>
      </c>
      <c r="I47" s="36"/>
      <c r="J47" s="30"/>
    </row>
    <row r="48" ht="87" customHeight="1" spans="1:10">
      <c r="A48" s="26">
        <v>17</v>
      </c>
      <c r="B48" s="15" t="s">
        <v>71</v>
      </c>
      <c r="C48" s="16"/>
      <c r="D48" s="17" t="s">
        <v>69</v>
      </c>
      <c r="E48" s="15" t="s">
        <v>58</v>
      </c>
      <c r="F48" s="15"/>
      <c r="G48" s="25">
        <v>80</v>
      </c>
      <c r="H48" s="20">
        <f t="shared" si="1"/>
        <v>0</v>
      </c>
      <c r="I48" s="36"/>
      <c r="J48" s="30"/>
    </row>
    <row r="49" ht="57.6" spans="1:10">
      <c r="A49" s="26">
        <v>18</v>
      </c>
      <c r="B49" s="15" t="s">
        <v>72</v>
      </c>
      <c r="C49" s="16"/>
      <c r="D49" s="17" t="s">
        <v>70</v>
      </c>
      <c r="E49" s="15" t="s">
        <v>58</v>
      </c>
      <c r="F49" s="15"/>
      <c r="G49" s="25">
        <v>80</v>
      </c>
      <c r="H49" s="20">
        <f t="shared" si="1"/>
        <v>0</v>
      </c>
      <c r="I49" s="36"/>
      <c r="J49" s="30"/>
    </row>
    <row r="50" ht="120" customHeight="1" spans="1:10">
      <c r="A50" s="26">
        <v>19</v>
      </c>
      <c r="B50" s="15" t="s">
        <v>73</v>
      </c>
      <c r="C50" s="15"/>
      <c r="D50" s="17" t="s">
        <v>74</v>
      </c>
      <c r="E50" s="15" t="s">
        <v>58</v>
      </c>
      <c r="F50" s="15">
        <v>5</v>
      </c>
      <c r="G50" s="25">
        <v>160</v>
      </c>
      <c r="H50" s="20">
        <f t="shared" si="1"/>
        <v>800</v>
      </c>
      <c r="I50" s="36"/>
      <c r="J50" s="30"/>
    </row>
    <row r="51" ht="57.6" spans="1:10">
      <c r="A51" s="26">
        <v>20</v>
      </c>
      <c r="B51" s="15" t="s">
        <v>75</v>
      </c>
      <c r="C51" s="16"/>
      <c r="D51" s="17" t="s">
        <v>76</v>
      </c>
      <c r="E51" s="15" t="s">
        <v>58</v>
      </c>
      <c r="F51" s="15">
        <v>5</v>
      </c>
      <c r="G51" s="25">
        <v>60</v>
      </c>
      <c r="H51" s="20">
        <f t="shared" si="1"/>
        <v>300</v>
      </c>
      <c r="I51" s="36"/>
      <c r="J51" s="37"/>
    </row>
    <row r="52" ht="94" customHeight="1" spans="1:10">
      <c r="A52" s="26">
        <v>21</v>
      </c>
      <c r="B52" s="15" t="s">
        <v>77</v>
      </c>
      <c r="C52" s="16"/>
      <c r="D52" s="17" t="s">
        <v>76</v>
      </c>
      <c r="E52" s="15" t="s">
        <v>58</v>
      </c>
      <c r="F52" s="15"/>
      <c r="G52" s="25">
        <v>60</v>
      </c>
      <c r="H52" s="20">
        <f t="shared" si="1"/>
        <v>0</v>
      </c>
      <c r="I52" s="36"/>
      <c r="J52" s="37"/>
    </row>
    <row r="53" ht="57.6" spans="1:10">
      <c r="A53" s="26">
        <v>22</v>
      </c>
      <c r="B53" s="18" t="s">
        <v>78</v>
      </c>
      <c r="C53" s="18"/>
      <c r="D53" s="17" t="s">
        <v>79</v>
      </c>
      <c r="E53" s="18" t="s">
        <v>58</v>
      </c>
      <c r="F53" s="18"/>
      <c r="G53" s="18">
        <v>1000</v>
      </c>
      <c r="H53" s="20">
        <f>SUM(H31:H52)</f>
        <v>7040</v>
      </c>
      <c r="I53" s="18"/>
      <c r="J53" s="38"/>
    </row>
    <row r="54" ht="28.8" spans="1:10">
      <c r="A54" s="26">
        <v>23</v>
      </c>
      <c r="B54" s="15" t="s">
        <v>54</v>
      </c>
      <c r="C54" s="15"/>
      <c r="D54" s="15"/>
      <c r="E54" s="29"/>
      <c r="F54" s="15"/>
      <c r="G54" s="25" t="s">
        <v>80</v>
      </c>
      <c r="H54" s="20">
        <f>SUM(H32:H53)</f>
        <v>14080</v>
      </c>
      <c r="I54" s="35"/>
      <c r="J54" s="30"/>
    </row>
    <row r="55" ht="20.4" spans="1:10">
      <c r="A55" s="10" t="s">
        <v>81</v>
      </c>
      <c r="B55" s="11"/>
      <c r="C55" s="11"/>
      <c r="D55" s="11"/>
      <c r="E55" s="11"/>
      <c r="F55" s="11"/>
      <c r="G55" s="25"/>
      <c r="H55" s="20"/>
      <c r="I55" s="28"/>
      <c r="J55" s="30"/>
    </row>
    <row r="56" ht="43.2" spans="1:10">
      <c r="A56" s="14">
        <v>1</v>
      </c>
      <c r="B56" s="15" t="s">
        <v>82</v>
      </c>
      <c r="C56" s="15"/>
      <c r="D56" s="17" t="s">
        <v>83</v>
      </c>
      <c r="E56" s="15" t="s">
        <v>13</v>
      </c>
      <c r="F56" s="15">
        <v>280</v>
      </c>
      <c r="G56" s="19">
        <v>15</v>
      </c>
      <c r="H56" s="20">
        <f t="shared" ref="H56:H63" si="2">SUM(F56*G56)</f>
        <v>4200</v>
      </c>
      <c r="I56" s="36"/>
      <c r="J56" s="30"/>
    </row>
    <row r="57" ht="15.6" spans="1:10">
      <c r="A57" s="14">
        <v>2</v>
      </c>
      <c r="B57" s="15" t="s">
        <v>84</v>
      </c>
      <c r="C57" s="15"/>
      <c r="D57" s="17" t="s">
        <v>85</v>
      </c>
      <c r="E57" s="15" t="s">
        <v>86</v>
      </c>
      <c r="F57" s="15">
        <v>18</v>
      </c>
      <c r="G57" s="19">
        <v>20</v>
      </c>
      <c r="H57" s="20">
        <f t="shared" si="2"/>
        <v>360</v>
      </c>
      <c r="I57" s="36"/>
      <c r="J57" s="30"/>
    </row>
    <row r="58" ht="86" customHeight="1" spans="1:10">
      <c r="A58" s="14">
        <v>3</v>
      </c>
      <c r="B58" s="15" t="s">
        <v>87</v>
      </c>
      <c r="C58" s="15" t="str">
        <f>_xlfn.DISPIMG("ID_6F8B9B42E5CB4DDBB56E9C45EC492571",1)</f>
        <v>=DISPIMG("ID_6F8B9B42E5CB4DDBB56E9C45EC492571",1)</v>
      </c>
      <c r="D58" s="17" t="s">
        <v>88</v>
      </c>
      <c r="E58" s="15" t="s">
        <v>58</v>
      </c>
      <c r="F58" s="15">
        <v>4</v>
      </c>
      <c r="G58" s="19">
        <v>200</v>
      </c>
      <c r="H58" s="20">
        <f t="shared" si="2"/>
        <v>800</v>
      </c>
      <c r="I58" s="36"/>
      <c r="J58" s="30"/>
    </row>
    <row r="59" ht="57.6" spans="1:10">
      <c r="A59" s="14">
        <v>4</v>
      </c>
      <c r="B59" s="15" t="s">
        <v>89</v>
      </c>
      <c r="C59" s="15" t="str">
        <f>_xlfn.DISPIMG("ID_AAD4A7FE8C6E4F3696A35941F8431E0B",1)</f>
        <v>=DISPIMG("ID_AAD4A7FE8C6E4F3696A35941F8431E0B",1)</v>
      </c>
      <c r="D59" s="17" t="s">
        <v>90</v>
      </c>
      <c r="E59" s="15" t="s">
        <v>13</v>
      </c>
      <c r="F59" s="15">
        <v>340</v>
      </c>
      <c r="G59" s="19">
        <v>25</v>
      </c>
      <c r="H59" s="20">
        <f t="shared" si="2"/>
        <v>8500</v>
      </c>
      <c r="I59" s="36"/>
      <c r="J59" s="39"/>
    </row>
    <row r="60" ht="43.2" spans="1:10">
      <c r="A60" s="14">
        <v>5</v>
      </c>
      <c r="B60" s="15" t="s">
        <v>91</v>
      </c>
      <c r="C60" s="15"/>
      <c r="D60" s="17" t="s">
        <v>92</v>
      </c>
      <c r="E60" s="29" t="s">
        <v>52</v>
      </c>
      <c r="F60" s="15">
        <v>40</v>
      </c>
      <c r="G60" s="25">
        <v>80</v>
      </c>
      <c r="H60" s="20">
        <f t="shared" si="2"/>
        <v>3200</v>
      </c>
      <c r="I60" s="36"/>
      <c r="J60" s="30"/>
    </row>
    <row r="61" ht="48" customHeight="1" spans="1:10">
      <c r="A61" s="14">
        <v>6</v>
      </c>
      <c r="B61" s="15" t="s">
        <v>93</v>
      </c>
      <c r="C61" s="15"/>
      <c r="D61" s="17" t="s">
        <v>94</v>
      </c>
      <c r="E61" s="15" t="s">
        <v>13</v>
      </c>
      <c r="F61" s="15"/>
      <c r="G61" s="28">
        <v>10</v>
      </c>
      <c r="H61" s="20">
        <f t="shared" si="2"/>
        <v>0</v>
      </c>
      <c r="I61" s="36"/>
      <c r="J61" s="30"/>
    </row>
    <row r="62" ht="28.8" spans="1:10">
      <c r="A62" s="14">
        <v>7</v>
      </c>
      <c r="B62" s="15" t="s">
        <v>95</v>
      </c>
      <c r="C62" s="15"/>
      <c r="D62" s="17" t="s">
        <v>96</v>
      </c>
      <c r="E62" s="15" t="s">
        <v>13</v>
      </c>
      <c r="F62" s="15"/>
      <c r="G62" s="28">
        <v>8</v>
      </c>
      <c r="H62" s="20">
        <f t="shared" si="2"/>
        <v>0</v>
      </c>
      <c r="I62" s="36"/>
      <c r="J62" s="30"/>
    </row>
    <row r="63" ht="121" customHeight="1" spans="1:10">
      <c r="A63" s="14">
        <v>8</v>
      </c>
      <c r="B63" s="15" t="s">
        <v>97</v>
      </c>
      <c r="C63" s="15"/>
      <c r="D63" s="17" t="s">
        <v>98</v>
      </c>
      <c r="E63" s="15" t="s">
        <v>13</v>
      </c>
      <c r="F63" s="15"/>
      <c r="G63" s="25">
        <v>80</v>
      </c>
      <c r="H63" s="20">
        <f t="shared" si="2"/>
        <v>0</v>
      </c>
      <c r="I63" s="36"/>
      <c r="J63" s="30"/>
    </row>
    <row r="64" ht="28.8" spans="1:10">
      <c r="A64" s="14">
        <v>9</v>
      </c>
      <c r="B64" s="15" t="s">
        <v>54</v>
      </c>
      <c r="C64" s="15"/>
      <c r="D64" s="15"/>
      <c r="E64" s="29"/>
      <c r="F64" s="15"/>
      <c r="G64" s="25"/>
      <c r="H64" s="20">
        <f>SUM(H56:H63)</f>
        <v>17060</v>
      </c>
      <c r="I64" s="40"/>
      <c r="J64" s="30"/>
    </row>
    <row r="65" ht="17.4" spans="1:10">
      <c r="A65" s="41" t="s">
        <v>99</v>
      </c>
      <c r="B65" s="42"/>
      <c r="C65" s="42"/>
      <c r="D65" s="42"/>
      <c r="E65" s="42"/>
      <c r="F65" s="42"/>
      <c r="G65" s="25"/>
      <c r="H65" s="20"/>
      <c r="I65" s="28"/>
      <c r="J65" s="30"/>
    </row>
    <row r="66" ht="53" customHeight="1" spans="1:10">
      <c r="A66" s="14">
        <v>1</v>
      </c>
      <c r="B66" s="15" t="s">
        <v>100</v>
      </c>
      <c r="C66" s="17" t="s">
        <v>101</v>
      </c>
      <c r="D66" s="17"/>
      <c r="E66" s="29" t="s">
        <v>102</v>
      </c>
      <c r="F66" s="15"/>
      <c r="G66" s="25">
        <v>80</v>
      </c>
      <c r="H66" s="20">
        <f>SUM(F66*G66)</f>
        <v>0</v>
      </c>
      <c r="I66" s="15" t="s">
        <v>103</v>
      </c>
      <c r="J66" s="30"/>
    </row>
    <row r="67" ht="215" customHeight="1" spans="1:10">
      <c r="A67" s="14">
        <v>2</v>
      </c>
      <c r="B67" s="15" t="s">
        <v>104</v>
      </c>
      <c r="C67" s="17" t="s">
        <v>105</v>
      </c>
      <c r="D67" s="17"/>
      <c r="E67" s="29" t="s">
        <v>102</v>
      </c>
      <c r="F67" s="15">
        <v>3204</v>
      </c>
      <c r="G67" s="25">
        <v>34</v>
      </c>
      <c r="H67" s="20">
        <f>SUM(F67*G67)</f>
        <v>108936</v>
      </c>
      <c r="I67" s="53"/>
      <c r="J67" s="30"/>
    </row>
    <row r="68" ht="112" customHeight="1" spans="1:10">
      <c r="A68" s="14">
        <v>3</v>
      </c>
      <c r="B68" s="15" t="s">
        <v>106</v>
      </c>
      <c r="C68" s="17" t="s">
        <v>107</v>
      </c>
      <c r="D68" s="17"/>
      <c r="E68" s="29" t="s">
        <v>102</v>
      </c>
      <c r="F68" s="15">
        <v>4784.8</v>
      </c>
      <c r="G68" s="25">
        <v>15</v>
      </c>
      <c r="H68" s="20">
        <f>SUM(F68*G68)</f>
        <v>71772</v>
      </c>
      <c r="I68" s="53"/>
      <c r="J68" s="30"/>
    </row>
    <row r="69" ht="86" customHeight="1" spans="1:10">
      <c r="A69" s="18">
        <v>4</v>
      </c>
      <c r="B69" s="15" t="s">
        <v>108</v>
      </c>
      <c r="C69" s="17" t="s">
        <v>109</v>
      </c>
      <c r="D69" s="17"/>
      <c r="E69" s="29" t="s">
        <v>102</v>
      </c>
      <c r="F69" s="43">
        <v>7988.8</v>
      </c>
      <c r="G69" s="25">
        <v>59.5</v>
      </c>
      <c r="H69" s="20">
        <f>SUM(F69*G69)</f>
        <v>475333.6</v>
      </c>
      <c r="I69" s="54"/>
      <c r="J69" s="38"/>
    </row>
    <row r="70" ht="28.8" spans="1:10">
      <c r="A70" s="14">
        <v>8</v>
      </c>
      <c r="B70" s="15" t="s">
        <v>54</v>
      </c>
      <c r="C70" s="24"/>
      <c r="D70" s="24"/>
      <c r="E70" s="29"/>
      <c r="F70" s="24"/>
      <c r="G70" s="25"/>
      <c r="H70" s="20">
        <f>SUM(H66:H69)</f>
        <v>656041.6</v>
      </c>
      <c r="I70" s="55"/>
      <c r="J70" s="30"/>
    </row>
    <row r="71" ht="17.4" spans="1:10">
      <c r="A71" s="41" t="s">
        <v>110</v>
      </c>
      <c r="B71" s="42"/>
      <c r="C71" s="42"/>
      <c r="D71" s="42"/>
      <c r="E71" s="42"/>
      <c r="F71" s="42"/>
      <c r="G71" s="28"/>
      <c r="H71" s="20"/>
      <c r="I71" s="55"/>
      <c r="J71" s="30"/>
    </row>
    <row r="72" ht="99" customHeight="1" spans="1:10">
      <c r="A72" s="44">
        <v>1</v>
      </c>
      <c r="B72" s="15" t="s">
        <v>111</v>
      </c>
      <c r="C72" s="15"/>
      <c r="D72" s="17" t="s">
        <v>112</v>
      </c>
      <c r="E72" s="29" t="s">
        <v>102</v>
      </c>
      <c r="F72" s="45">
        <v>71</v>
      </c>
      <c r="G72" s="28">
        <v>18</v>
      </c>
      <c r="H72" s="20">
        <f>SUM(F72*G72)</f>
        <v>1278</v>
      </c>
      <c r="I72" s="15"/>
      <c r="J72" s="30"/>
    </row>
    <row r="73" ht="57.6" spans="1:10">
      <c r="A73" s="44">
        <v>2</v>
      </c>
      <c r="B73" s="15" t="s">
        <v>113</v>
      </c>
      <c r="C73" s="15"/>
      <c r="D73" s="17" t="s">
        <v>112</v>
      </c>
      <c r="E73" s="29" t="s">
        <v>102</v>
      </c>
      <c r="F73" s="15">
        <v>800</v>
      </c>
      <c r="G73" s="46">
        <v>18</v>
      </c>
      <c r="H73" s="20">
        <f>SUM(F73*G73)</f>
        <v>14400</v>
      </c>
      <c r="I73" s="15"/>
      <c r="J73" s="56"/>
    </row>
    <row r="74" ht="96" customHeight="1" spans="1:10">
      <c r="A74" s="44">
        <v>3</v>
      </c>
      <c r="B74" s="15" t="s">
        <v>114</v>
      </c>
      <c r="C74" s="15"/>
      <c r="D74" s="17" t="s">
        <v>115</v>
      </c>
      <c r="E74" s="29" t="s">
        <v>102</v>
      </c>
      <c r="F74" s="15"/>
      <c r="G74" s="28">
        <v>25</v>
      </c>
      <c r="H74" s="20">
        <f t="shared" ref="H72:H76" si="3">SUM(F74*G74)</f>
        <v>0</v>
      </c>
      <c r="I74" s="15"/>
      <c r="J74" s="30"/>
    </row>
    <row r="75" ht="57.6" spans="1:10">
      <c r="A75" s="44">
        <v>4</v>
      </c>
      <c r="B75" s="15" t="s">
        <v>116</v>
      </c>
      <c r="C75" s="15"/>
      <c r="D75" s="17" t="s">
        <v>112</v>
      </c>
      <c r="E75" s="29" t="s">
        <v>102</v>
      </c>
      <c r="F75" s="15"/>
      <c r="G75" s="28">
        <v>18</v>
      </c>
      <c r="H75" s="20">
        <f t="shared" si="3"/>
        <v>0</v>
      </c>
      <c r="I75" s="15"/>
      <c r="J75" s="30"/>
    </row>
    <row r="76" ht="43.2" spans="1:10">
      <c r="A76" s="44">
        <v>5</v>
      </c>
      <c r="B76" s="15" t="s">
        <v>117</v>
      </c>
      <c r="C76" s="15"/>
      <c r="D76" s="17" t="s">
        <v>118</v>
      </c>
      <c r="E76" s="29" t="s">
        <v>52</v>
      </c>
      <c r="F76" s="15">
        <v>350</v>
      </c>
      <c r="G76" s="28">
        <v>2.5</v>
      </c>
      <c r="H76" s="20">
        <f t="shared" si="3"/>
        <v>875</v>
      </c>
      <c r="I76" s="15"/>
      <c r="J76" s="30"/>
    </row>
    <row r="77" ht="28.8" spans="1:10">
      <c r="A77" s="44">
        <v>6</v>
      </c>
      <c r="B77" s="15" t="s">
        <v>54</v>
      </c>
      <c r="C77" s="24"/>
      <c r="D77" s="24"/>
      <c r="E77" s="29"/>
      <c r="F77" s="24"/>
      <c r="G77" s="25"/>
      <c r="H77" s="20">
        <f>SUM(H72:H76)</f>
        <v>16553</v>
      </c>
      <c r="I77" s="55"/>
      <c r="J77" s="30"/>
    </row>
    <row r="78" ht="17.4" spans="1:10">
      <c r="A78" s="47" t="s">
        <v>119</v>
      </c>
      <c r="B78" s="48"/>
      <c r="C78" s="48"/>
      <c r="D78" s="48"/>
      <c r="E78" s="49"/>
      <c r="F78" s="50"/>
      <c r="G78" s="28"/>
      <c r="H78" s="20"/>
      <c r="I78" s="15"/>
      <c r="J78" s="30"/>
    </row>
    <row r="79" ht="34" customHeight="1" spans="1:10">
      <c r="A79" s="14">
        <v>1</v>
      </c>
      <c r="B79" s="15" t="s">
        <v>120</v>
      </c>
      <c r="C79" s="51"/>
      <c r="D79" s="15"/>
      <c r="E79" s="29" t="s">
        <v>102</v>
      </c>
      <c r="F79" s="15">
        <v>1833.28</v>
      </c>
      <c r="G79" s="28">
        <v>163</v>
      </c>
      <c r="H79" s="20">
        <f>SUM(F79*G79)</f>
        <v>298824.64</v>
      </c>
      <c r="I79" s="57"/>
      <c r="J79" s="30"/>
    </row>
    <row r="80" ht="34" customHeight="1" spans="1:10">
      <c r="A80" s="14">
        <v>2</v>
      </c>
      <c r="B80" s="15" t="s">
        <v>121</v>
      </c>
      <c r="C80" s="51"/>
      <c r="D80" s="15" t="s">
        <v>122</v>
      </c>
      <c r="E80" s="29" t="s">
        <v>52</v>
      </c>
      <c r="F80" s="15">
        <v>600</v>
      </c>
      <c r="G80" s="28">
        <v>20</v>
      </c>
      <c r="H80" s="20">
        <f>SUM(F80*G80)</f>
        <v>12000</v>
      </c>
      <c r="I80" s="57"/>
      <c r="J80" s="30"/>
    </row>
    <row r="81" ht="34" customHeight="1" spans="1:10">
      <c r="A81" s="14">
        <v>3</v>
      </c>
      <c r="B81" s="15" t="s">
        <v>123</v>
      </c>
      <c r="C81" s="51"/>
      <c r="D81" s="15"/>
      <c r="E81" s="29" t="s">
        <v>13</v>
      </c>
      <c r="F81" s="15">
        <v>15</v>
      </c>
      <c r="G81" s="28">
        <v>80</v>
      </c>
      <c r="H81" s="20">
        <f>SUM(F81*G81)</f>
        <v>1200</v>
      </c>
      <c r="I81" s="57"/>
      <c r="J81" s="30"/>
    </row>
    <row r="82" ht="28.8" spans="1:10">
      <c r="A82" s="14">
        <v>4</v>
      </c>
      <c r="B82" s="15" t="s">
        <v>54</v>
      </c>
      <c r="C82" s="24"/>
      <c r="D82" s="24"/>
      <c r="E82" s="29"/>
      <c r="F82" s="24"/>
      <c r="G82" s="25"/>
      <c r="H82" s="25">
        <f>SUM(H79:H81)</f>
        <v>312024.64</v>
      </c>
      <c r="I82" s="58"/>
      <c r="J82" s="30"/>
    </row>
    <row r="83" ht="37" customHeight="1" spans="1:10">
      <c r="A83" s="41" t="s">
        <v>124</v>
      </c>
      <c r="B83" s="42"/>
      <c r="C83" s="42"/>
      <c r="D83" s="40" t="s">
        <v>125</v>
      </c>
      <c r="E83" s="40"/>
      <c r="F83" s="40"/>
      <c r="G83" s="28"/>
      <c r="H83" s="28">
        <f>SUM(H29+H54+H64+H70+H77+H82)</f>
        <v>1033974.24</v>
      </c>
      <c r="I83" s="55"/>
      <c r="J83" s="30"/>
    </row>
    <row r="84" spans="8:8">
      <c r="H84">
        <v>1033974.24</v>
      </c>
    </row>
    <row r="85" spans="8:9">
      <c r="H85" s="52">
        <f>H84/1.09</f>
        <v>948600.220183486</v>
      </c>
      <c r="I85" s="52">
        <v>948600.22</v>
      </c>
    </row>
    <row r="86" spans="8:9">
      <c r="H86" s="52">
        <f>H84-H85</f>
        <v>85374.0198165139</v>
      </c>
      <c r="I86">
        <v>85374.02</v>
      </c>
    </row>
  </sheetData>
  <mergeCells count="24">
    <mergeCell ref="A1:I1"/>
    <mergeCell ref="A4:E4"/>
    <mergeCell ref="G4:H4"/>
    <mergeCell ref="A31:E31"/>
    <mergeCell ref="A55:E55"/>
    <mergeCell ref="A65:E65"/>
    <mergeCell ref="C66:D66"/>
    <mergeCell ref="C67:D67"/>
    <mergeCell ref="C68:D68"/>
    <mergeCell ref="C69:D69"/>
    <mergeCell ref="C70:D70"/>
    <mergeCell ref="A71:E71"/>
    <mergeCell ref="A78:E78"/>
    <mergeCell ref="A83:C83"/>
    <mergeCell ref="D83:E83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1388888888889" right="0.751388888888889" top="0.275" bottom="0.0784722222222222" header="0.5" footer="0.118055555555556"/>
  <pageSetup paperSize="9" scale="63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谦谦</cp:lastModifiedBy>
  <dcterms:created xsi:type="dcterms:W3CDTF">2023-04-15T02:57:00Z</dcterms:created>
  <dcterms:modified xsi:type="dcterms:W3CDTF">2023-06-15T02:41:55Z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37DD51AA419647888B0CB7937DA90362_13</vt:lpwstr>
  </property>
  <property fmtid="{D5CDD505-2E9C-101B-9397-08002B2CF9AE}" pid="3" name="KSOProductBuildVer">
    <vt:lpwstr>2052-11.1.0.14309</vt:lpwstr>
  </property>
</Properties>
</file>