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 tabRatio="896"/>
  </bookViews>
  <sheets>
    <sheet name="补充合同清单汇总表" sheetId="36" r:id="rId1"/>
    <sheet name="门头钢结构工程量计算" sheetId="13" state="hidden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</externalReferences>
  <definedNames>
    <definedName name="_xlnm._FilterDatabase" localSheetId="1" hidden="1">门头钢结构工程量计算!$A$2:$G$22</definedName>
    <definedName name="_">#REF!</definedName>
    <definedName name="________zz1">#REF!</definedName>
    <definedName name="_______zz1">#REF!</definedName>
    <definedName name="_____zz1">#REF!</definedName>
    <definedName name="____zz1">#REF!</definedName>
    <definedName name="___zz1">#REF!</definedName>
    <definedName name="__DAT1">#REF!</definedName>
    <definedName name="__DAT10">#REF!</definedName>
    <definedName name="__DAT11">#REF!</definedName>
    <definedName name="__DAT12">#REF!</definedName>
    <definedName name="__DAT13">#REF!</definedName>
    <definedName name="__DAT14">#REF!</definedName>
    <definedName name="__DAT15">#REF!</definedName>
    <definedName name="__DAT16">#REF!</definedName>
    <definedName name="__DAT17">#REF!</definedName>
    <definedName name="__DAT18">#REF!</definedName>
    <definedName name="__DAT19">#REF!</definedName>
    <definedName name="__DAT2">#REF!</definedName>
    <definedName name="__DAT20">#REF!</definedName>
    <definedName name="__DAT21">#REF!</definedName>
    <definedName name="__DAT22">#REF!</definedName>
    <definedName name="__DAT23">#REF!</definedName>
    <definedName name="__DAT24">#REF!</definedName>
    <definedName name="__DAT25">#REF!</definedName>
    <definedName name="__DAT26">#REF!</definedName>
    <definedName name="__DAT27">#REF!</definedName>
    <definedName name="__DAT28">#REF!</definedName>
    <definedName name="__DAT29">#REF!</definedName>
    <definedName name="__DAT3">#REF!</definedName>
    <definedName name="__DAT4">#REF!</definedName>
    <definedName name="__DAT5">#REF!</definedName>
    <definedName name="__DAT6">#REF!</definedName>
    <definedName name="__DAT7">#REF!</definedName>
    <definedName name="__DAT8">#REF!</definedName>
    <definedName name="__DAT9">#REF!</definedName>
    <definedName name="__zz1">#REF!</definedName>
    <definedName name="_12">#REF!</definedName>
    <definedName name="_2">#REF!</definedName>
    <definedName name="_DAT1">#REF!</definedName>
    <definedName name="_DAT10">#REF!</definedName>
    <definedName name="_DAT11">#REF!</definedName>
    <definedName name="_DAT12">#REF!</definedName>
    <definedName name="_DAT13">#REF!</definedName>
    <definedName name="_DAT14">#REF!</definedName>
    <definedName name="_DAT15">#REF!</definedName>
    <definedName name="_DAT16">#REF!</definedName>
    <definedName name="_DAT17">#REF!</definedName>
    <definedName name="_DAT18">#REF!</definedName>
    <definedName name="_DAT19">#REF!</definedName>
    <definedName name="_DAT2">#REF!</definedName>
    <definedName name="_DAT20">#REF!</definedName>
    <definedName name="_DAT21">#REF!</definedName>
    <definedName name="_DAT22">#REF!</definedName>
    <definedName name="_DAT23">#REF!</definedName>
    <definedName name="_DAT24">#REF!</definedName>
    <definedName name="_DAT25">#REF!</definedName>
    <definedName name="_DAT26">#REF!</definedName>
    <definedName name="_DAT27">#REF!</definedName>
    <definedName name="_DAT28">#REF!</definedName>
    <definedName name="_DAT29">#REF!</definedName>
    <definedName name="_DAT3">#REF!</definedName>
    <definedName name="_DAT4">#REF!</definedName>
    <definedName name="_DAT5">#REF!</definedName>
    <definedName name="_DAT6">#REF!</definedName>
    <definedName name="_DAT7">#REF!</definedName>
    <definedName name="_DAT8">#REF!</definedName>
    <definedName name="_DAT9">#REF!</definedName>
    <definedName name="_qw12">#REF!</definedName>
    <definedName name="_zz1">#REF!</definedName>
    <definedName name="abc">#REF!</definedName>
    <definedName name="cap">#REF!</definedName>
    <definedName name="CBXS">#REF!</definedName>
    <definedName name="cola">#REF!</definedName>
    <definedName name="colb">#REF!</definedName>
    <definedName name="data">#REF!</definedName>
    <definedName name="dh">#REF!</definedName>
    <definedName name="DW">[1]单位库!$A:$A</definedName>
    <definedName name="F1_1">#REF!</definedName>
    <definedName name="GG2_2">#REF!</definedName>
    <definedName name="HWSheet">1</definedName>
    <definedName name="lap">[2]General!$B$2:$G$9</definedName>
    <definedName name="lixi">[3]敏感参数!$C$8</definedName>
    <definedName name="LLL">#REF!</definedName>
    <definedName name="mc">#REF!</definedName>
    <definedName name="mj_1">#REF!</definedName>
    <definedName name="mj_2">#REF!</definedName>
    <definedName name="sbdh">#REF!</definedName>
    <definedName name="SRXS">#REF!</definedName>
    <definedName name="ss">[4]面积指标!#REF!</definedName>
    <definedName name="ssss">[4]面积指标!#REF!</definedName>
    <definedName name="TEST0">#REF!</definedName>
    <definedName name="TESTHKEY">#REF!</definedName>
    <definedName name="TESTKEYS">#REF!</definedName>
    <definedName name="TESTVKEY">#REF!</definedName>
    <definedName name="WTP">#REF!</definedName>
    <definedName name="x">#REF!</definedName>
    <definedName name="xishu">[5]面积指标!#REF!</definedName>
    <definedName name="xm">#REF!</definedName>
    <definedName name="Y">#REF!</definedName>
    <definedName name="yhmc">#REF!</definedName>
    <definedName name="阿瑟">'[6]5201.2004'!$A$1:$I$24</definedName>
    <definedName name="啊啊">#REF!</definedName>
    <definedName name="板式住宅">'[7]基础资料（B）'!$C$8</definedName>
    <definedName name="北京中远广田装饰工程有限公司">#REF!</definedName>
    <definedName name="比例">#REF!</definedName>
    <definedName name="滨江路写字楼">'[7]基础资料（B）'!$C$16</definedName>
    <definedName name="产品成本分摊表">#REF!</definedName>
    <definedName name="超高层塔式住宅">'[7]基础资料（B）'!$C$9</definedName>
    <definedName name="超高层写字楼">'[7]基础资料（B）'!$C$15</definedName>
    <definedName name="大梯坎商业">'[7]基础资料（B）'!$C$13</definedName>
    <definedName name="待发生成本预测">#REF!</definedName>
    <definedName name="单价_Price">#REF!</definedName>
    <definedName name="道路面积">'[7]基础资料（B）'!$C$21</definedName>
    <definedName name="地上建筑面积">[8]面积指标!$D$25</definedName>
    <definedName name="地下车库">'[7]基础资料（B）'!$C$17</definedName>
    <definedName name="地下分摊系数1">[9]面积指标!#REF!</definedName>
    <definedName name="的">#REF!</definedName>
    <definedName name="电气">#REF!</definedName>
    <definedName name="高层塔式住宅">'[7]基础资料（B）'!$C$10</definedName>
    <definedName name="工程造价">#REF!</definedName>
    <definedName name="工作">#REF!</definedName>
    <definedName name="豪华装修">'[7]基础资料（B）'!$C$31</definedName>
    <definedName name="合计">#REF!</definedName>
    <definedName name="合同">#REF!</definedName>
    <definedName name="核算项目明细账_1133_06_00">#REF!</definedName>
    <definedName name="红线范围外西侧绿化工程">EVALUATE+#REF!</definedName>
    <definedName name="汇率">#REF!</definedName>
    <definedName name="会所">'[7]基础资料（B）'!$C$23</definedName>
    <definedName name="建安均价">#REF!</definedName>
    <definedName name="建面">#REF!</definedName>
    <definedName name="建筑面积">[10]写字楼B!#REF!</definedName>
    <definedName name="景观面积">'[7]基础资料（B）'!$C$32</definedName>
    <definedName name="景观照明工程量清单">#REF!</definedName>
    <definedName name="酒店式公寓">'[7]基础资料（B）'!$C$11</definedName>
    <definedName name="居住户数">'[7]基础资料（B）'!$C$35</definedName>
    <definedName name="开间费">#REF!</definedName>
    <definedName name="科目余额表">#REF!</definedName>
    <definedName name="利息总额">#REF!</definedName>
    <definedName name="临规划路商业">'[7]基础资料（B）'!$C$14</definedName>
    <definedName name="面积">#REF!</definedName>
    <definedName name="内部收益率">#REF!</definedName>
    <definedName name="汽车展示厅">'[7]基础资料（B）'!$C$12</definedName>
    <definedName name="全项目动态成本表">#REF!</definedName>
    <definedName name="人防">'[7]基础资料（B）'!$C$26</definedName>
    <definedName name="砂">#REF!</definedName>
    <definedName name="生产列1">#REF!</definedName>
    <definedName name="生产列11">#REF!</definedName>
    <definedName name="生产列15">#REF!</definedName>
    <definedName name="生产列16">#REF!</definedName>
    <definedName name="生产列17">#REF!</definedName>
    <definedName name="生产列19">#REF!</definedName>
    <definedName name="生产列2">#REF!</definedName>
    <definedName name="生产列20">#REF!</definedName>
    <definedName name="生产列208">#REF!</definedName>
    <definedName name="生产列3">#REF!</definedName>
    <definedName name="生产列4">#REF!</definedName>
    <definedName name="生产列6">#REF!</definedName>
    <definedName name="生产列7">#REF!</definedName>
    <definedName name="生产列8">#REF!</definedName>
    <definedName name="生产列9">#REF!</definedName>
    <definedName name="生产期">#REF!</definedName>
    <definedName name="生产期1">#REF!</definedName>
    <definedName name="生产期11">#REF!</definedName>
    <definedName name="生产期12">#REF!</definedName>
    <definedName name="生产期15">#REF!</definedName>
    <definedName name="生产期16">#REF!</definedName>
    <definedName name="生产期17">#REF!</definedName>
    <definedName name="生产期19">#REF!</definedName>
    <definedName name="生产期2">#REF!</definedName>
    <definedName name="生产期20">#REF!</definedName>
    <definedName name="生产期3">#REF!</definedName>
    <definedName name="生产期4">#REF!</definedName>
    <definedName name="生产期6">#REF!</definedName>
    <definedName name="生产期7">#REF!</definedName>
    <definedName name="生产期8">#REF!</definedName>
    <definedName name="生产期9">#REF!</definedName>
    <definedName name="生产期请问">#REF!</definedName>
    <definedName name="石粉">#REF!</definedName>
    <definedName name="时">#REF!</definedName>
    <definedName name="数量_Qua">#REF!</definedName>
    <definedName name="水电安装工程量清单1">#REF!</definedName>
    <definedName name="水泥">#REF!</definedName>
    <definedName name="碎石">#REF!</definedName>
    <definedName name="土地">#REF!</definedName>
    <definedName name="土地面积">[10]写字楼B!#REF!</definedName>
    <definedName name="土地面积面积">[10]写字楼B!#REF!</definedName>
    <definedName name="物管用房">'[7]基础资料（B）'!$C$24</definedName>
    <definedName name="现金流量表">#REF!</definedName>
    <definedName name="项目总用地面积">'[7]基础资料（B）'!$C$4</definedName>
    <definedName name="小计_Sum">#REF!</definedName>
    <definedName name="学校">'[7]基础资料（B）'!$C$27</definedName>
    <definedName name="用电容量">'[7]基础资料（B）'!$C$40</definedName>
    <definedName name="幼儿园">'[7]基础资料（B）'!$C$25</definedName>
    <definedName name="原综合_单价">#REF!</definedName>
    <definedName name="周界长度">'[7]基础资料（B）'!$C$39</definedName>
    <definedName name="砖">#REF!</definedName>
    <definedName name="总分类账">#REF!</definedName>
    <definedName name="总建筑面积">'[7]基础资料（B）'!$C$7</definedName>
    <definedName name="_8_8">EVALUATE+#REF!</definedName>
    <definedName name="_xlnm._FilterDatabase" hidden="1">#REF!</definedName>
    <definedName name="AA">EVALUATE(#REF!)</definedName>
    <definedName name="BB">EVALUATE([11]给排水!B1)</definedName>
    <definedName name="BBB">EVALUATE(#REF!)</definedName>
    <definedName name="BF">EVALUATE([12]二层!$E1)</definedName>
    <definedName name="CC">EVALUATE([11]电气!B1)</definedName>
    <definedName name="d">EVALUATE(#REF!)</definedName>
    <definedName name="g">EVALUATE([13]给排水!XFD1)</definedName>
    <definedName name="GG1_1">EVALUATE+#REF!</definedName>
    <definedName name="jieguo">EVALUATE(SUBSTITUTE(SUBSTITUTE('[15]表3 园建工程'!XFC1,"[","*ISTEXT(""["),"]","]"")"))</definedName>
    <definedName name="kk">EVALUATE(#REF!)</definedName>
    <definedName name="kk_1">EVALUATE(#REF!)</definedName>
    <definedName name="kk_1_1">EVALUATE(#REF!)</definedName>
    <definedName name="kk_2">EVALUATE(#REF!)</definedName>
    <definedName name="LF">EVALUATE([14]地上首层!$E1)</definedName>
    <definedName name="QF">EVALUATE([12]地下!$E1)</definedName>
    <definedName name="TF">EVALUATE(#REF!)</definedName>
    <definedName name="zjj">EVALUATE(#REF!)</definedName>
    <definedName name="计算式">EVALUATE(#REF!)</definedName>
    <definedName name="栏杆价格明细">EVALUATE+#REF!</definedName>
    <definedName name="室内装修价格明细">EVALUATE+#REF!</definedName>
  </definedNames>
  <calcPr calcId="144525"/>
</workbook>
</file>

<file path=xl/sharedStrings.xml><?xml version="1.0" encoding="utf-8"?>
<sst xmlns="http://schemas.openxmlformats.org/spreadsheetml/2006/main" count="259" uniqueCount="117">
  <si>
    <t>洛阳市洛龙区悠然居项目售楼部室内精装、外幕墙、亮化、智能化及空调工程施工合同补充合同补充合同一</t>
  </si>
  <si>
    <t>工程名称：中浩德洛阳悠然居项目售楼部精装修</t>
  </si>
  <si>
    <t>施工单位：深圳广玉源装饰设计工程有限公司</t>
  </si>
  <si>
    <t>序号</t>
  </si>
  <si>
    <t>工程项目名称</t>
  </si>
  <si>
    <t>工程内容</t>
  </si>
  <si>
    <t>单位</t>
  </si>
  <si>
    <t>工程量
g</t>
  </si>
  <si>
    <t>其中：各子项构成（元）</t>
  </si>
  <si>
    <t>含税综合单价(元)
f=(a+b+c+d+e)</t>
  </si>
  <si>
    <t>合价(元)=g*f</t>
  </si>
  <si>
    <t>备 注
（品牌/厂家）</t>
  </si>
  <si>
    <t>人工费
a</t>
  </si>
  <si>
    <t>含损耗主材费小计</t>
  </si>
  <si>
    <t>主材费</t>
  </si>
  <si>
    <t>主材损耗率</t>
  </si>
  <si>
    <t>机械、辅材及其他c</t>
  </si>
  <si>
    <t>管理费及利润
d=(a+b+c)*费率</t>
  </si>
  <si>
    <t>税金
e=(a+b+c+d)*费率</t>
  </si>
  <si>
    <t>b=x*（1+y）</t>
  </si>
  <si>
    <t>x</t>
  </si>
  <si>
    <t xml:space="preserve"> y</t>
  </si>
  <si>
    <t>附件1-岩板（图纸变更二-第2条）</t>
  </si>
  <si>
    <t>岩板9mm厚</t>
  </si>
  <si>
    <t>干挂岩板，云石胶粘接</t>
  </si>
  <si>
    <t>㎡</t>
  </si>
  <si>
    <t>带定制图案</t>
  </si>
  <si>
    <t>小计</t>
  </si>
  <si>
    <t>附件2-石材改瓷砖（图纸变更二-第4条）</t>
  </si>
  <si>
    <t>瓷砖</t>
  </si>
  <si>
    <t>瓷砖专用粘结剂粘结瓷砖饰面</t>
  </si>
  <si>
    <t>诺贝尔品牌</t>
  </si>
  <si>
    <t>附件3-增加钢楼梯（签证通知单）</t>
  </si>
  <si>
    <t>钢结构</t>
  </si>
  <si>
    <t>材料、运输、加工、损耗</t>
  </si>
  <si>
    <t>T</t>
  </si>
  <si>
    <r>
      <rPr>
        <sz val="10.5"/>
        <rFont val="Songti SC Regular"/>
        <charset val="134"/>
      </rPr>
      <t>M16</t>
    </r>
    <r>
      <rPr>
        <sz val="10.5"/>
        <rFont val="宋体"/>
        <charset val="134"/>
      </rPr>
      <t>植筋</t>
    </r>
  </si>
  <si>
    <t>打孔、清灰、植筋</t>
  </si>
  <si>
    <t>套</t>
  </si>
  <si>
    <r>
      <rPr>
        <sz val="10.5"/>
        <rFont val="Songti SC Regular"/>
        <charset val="134"/>
      </rPr>
      <t>M16</t>
    </r>
    <r>
      <rPr>
        <sz val="10.5"/>
        <rFont val="宋体"/>
        <charset val="134"/>
      </rPr>
      <t>高强度螺栓</t>
    </r>
  </si>
  <si>
    <t>10.9S级</t>
  </si>
  <si>
    <t>油漆费用</t>
  </si>
  <si>
    <t>醇酸防锈漆、防火漆</t>
  </si>
  <si>
    <t>项</t>
  </si>
  <si>
    <t>措施费</t>
  </si>
  <si>
    <t>措施费用、临时支撑</t>
  </si>
  <si>
    <t>办公地毯</t>
  </si>
  <si>
    <t>1.尺寸：500*500/600*600
2.厚度：5mm</t>
  </si>
  <si>
    <t>m2</t>
  </si>
  <si>
    <t>优惠后</t>
  </si>
  <si>
    <t>附件4-增加镀锌白铁皮（签证通知单）</t>
  </si>
  <si>
    <t>镀锌白铁皮</t>
  </si>
  <si>
    <t>1、名称：镀锌白铁皮，1.0mm厚
2、施工高度5.4m; 搭拆脚手架</t>
  </si>
  <si>
    <t>附件5-增加排风系统（图纸变更-排风系统）</t>
  </si>
  <si>
    <t>排风机</t>
  </si>
  <si>
    <t>BLD15-55</t>
  </si>
  <si>
    <t>台</t>
  </si>
  <si>
    <t>风管</t>
  </si>
  <si>
    <t>200*200mm</t>
  </si>
  <si>
    <t>m</t>
  </si>
  <si>
    <t>百叶</t>
  </si>
  <si>
    <t>250*250mm</t>
  </si>
  <si>
    <t>个</t>
  </si>
  <si>
    <t>附件6-增加泛光照明（图纸变更-泛光照明）</t>
  </si>
  <si>
    <t>泛光照明灯具D3贴片灯带</t>
  </si>
  <si>
    <r>
      <rPr>
        <sz val="10.5"/>
        <rFont val="微软雅黑"/>
        <charset val="134"/>
      </rPr>
      <t>基板</t>
    </r>
    <r>
      <rPr>
        <sz val="10.5"/>
        <rFont val="Times New Roman"/>
        <charset val="134"/>
      </rPr>
      <t>+</t>
    </r>
    <r>
      <rPr>
        <sz val="10.5"/>
        <rFont val="宋体"/>
        <charset val="134"/>
      </rPr>
      <t>灯珠</t>
    </r>
    <r>
      <rPr>
        <sz val="10.5"/>
        <rFont val="宋体"/>
        <charset val="134"/>
        <scheme val="minor"/>
      </rPr>
      <t xml:space="preserve"> 8mm*3mm，4.8W/m</t>
    </r>
  </si>
  <si>
    <t>每断开处灯带一个驱动器；最长可带8m灯带
驱动器单列</t>
  </si>
  <si>
    <t>泛光照明灯具D4均光灯带</t>
  </si>
  <si>
    <r>
      <rPr>
        <sz val="10.5"/>
        <rFont val="微软雅黑"/>
        <charset val="134"/>
      </rPr>
      <t>硅胶</t>
    </r>
    <r>
      <rPr>
        <sz val="10.5"/>
        <rFont val="Times New Roman"/>
        <charset val="134"/>
      </rPr>
      <t>25mm*28mm
8W/m</t>
    </r>
  </si>
  <si>
    <t>嵌入式筒灯</t>
  </si>
  <si>
    <t>1.直径178mm*90.5mm；色温4000K</t>
  </si>
  <si>
    <t>驱动器</t>
  </si>
  <si>
    <t>1.100W驱动器
2.灯带配套电源（8m)</t>
  </si>
  <si>
    <t>线条灯（XT1）</t>
  </si>
  <si>
    <t>1.名称:线条灯L=1000mm
2.规格:详见图纸
3.安装方式:嵌入式
4.其它说明：满足规范和设计图纸要求</t>
  </si>
  <si>
    <t>合同单价</t>
  </si>
  <si>
    <t>线条灯（XT1-B）</t>
  </si>
  <si>
    <t>1.名称:线条灯L=300mm
2.规格:详见图纸
3.安装方式:嵌入式
4.其它说明：满足规范和设计图纸要求</t>
  </si>
  <si>
    <t>配线</t>
  </si>
  <si>
    <t>1.名称:铜芯多股绝缘电线
2.规格、型号:ZC-RVV-2*4
3.敷设方式:穿管敷设
4.其它说明：满足规范和设计图纸要求</t>
  </si>
  <si>
    <t>电力电缆</t>
  </si>
  <si>
    <t>1.名称:电力电缆
2.规格:ZC-YJY-3*2.5
3.敷设方式、部位:综合考虑
4.其它说明：满足规范和设计图纸要求</t>
  </si>
  <si>
    <t>配管</t>
  </si>
  <si>
    <t>1.名称:电气配管
2.规格:JDG20
3.配置形式:暗配
4.其它说明：满足规范和设计图纸要求</t>
  </si>
  <si>
    <t>附件7-增加保温及真石漆（签证通知单）</t>
  </si>
  <si>
    <t>外墙保温系统</t>
  </si>
  <si>
    <t>1，容重140KG/m³保温80mm厚岩棉保温板，两表面及侧面涂刷界面剂，配套胶粘剂粘贴
2、3mm厚抹面胶浆，压入耐碱玻纤网1层；锚栓固定；
3、3mm厚抹面胶浆，压入而碱玻纤网1层</t>
  </si>
  <si>
    <t>真石漆</t>
  </si>
  <si>
    <r>
      <rPr>
        <sz val="10.5"/>
        <color theme="1"/>
        <rFont val="Times New Roman"/>
        <charset val="134"/>
      </rPr>
      <t>1.</t>
    </r>
    <r>
      <rPr>
        <sz val="10.5"/>
        <color theme="1"/>
        <rFont val="宋体"/>
        <charset val="134"/>
      </rPr>
      <t>做法：刮柔性耐水腻子、深灰色真石漆饰面。</t>
    </r>
  </si>
  <si>
    <t>合计</t>
  </si>
  <si>
    <r>
      <rPr>
        <sz val="20"/>
        <rFont val="Arial"/>
        <charset val="134"/>
      </rPr>
      <t>5#</t>
    </r>
    <r>
      <rPr>
        <sz val="20"/>
        <rFont val="宋体"/>
        <charset val="134"/>
      </rPr>
      <t>楼门计算工程量</t>
    </r>
  </si>
  <si>
    <r>
      <rPr>
        <sz val="20"/>
        <rFont val="Arial"/>
        <charset val="134"/>
      </rPr>
      <t>2#</t>
    </r>
    <r>
      <rPr>
        <sz val="20"/>
        <rFont val="宋体"/>
        <charset val="134"/>
      </rPr>
      <t>楼门计算工程量</t>
    </r>
  </si>
  <si>
    <r>
      <rPr>
        <sz val="20"/>
        <rFont val="Arial"/>
        <charset val="134"/>
      </rPr>
      <t>7#</t>
    </r>
    <r>
      <rPr>
        <sz val="20"/>
        <rFont val="宋体"/>
        <charset val="134"/>
      </rPr>
      <t>楼门计算工程量</t>
    </r>
  </si>
  <si>
    <r>
      <rPr>
        <sz val="20"/>
        <rFont val="Arial"/>
        <charset val="134"/>
      </rPr>
      <t>8#</t>
    </r>
    <r>
      <rPr>
        <sz val="20"/>
        <rFont val="宋体"/>
        <charset val="134"/>
      </rPr>
      <t>楼门计算工程量</t>
    </r>
  </si>
  <si>
    <t>项目名称</t>
  </si>
  <si>
    <t>工程量</t>
  </si>
  <si>
    <t>理论重量</t>
  </si>
  <si>
    <t>备注</t>
  </si>
  <si>
    <t>柱子及墙面</t>
  </si>
  <si>
    <r>
      <rPr>
        <sz val="10"/>
        <rFont val="Arial"/>
        <charset val="134"/>
      </rPr>
      <t>300x300x20mm</t>
    </r>
    <r>
      <rPr>
        <sz val="10"/>
        <rFont val="宋体"/>
        <charset val="134"/>
      </rPr>
      <t>热浸镀锌后置埋件</t>
    </r>
    <r>
      <rPr>
        <sz val="10"/>
        <rFont val="Arial"/>
        <charset val="134"/>
      </rPr>
      <t xml:space="preserve">  M20</t>
    </r>
    <r>
      <rPr>
        <sz val="10"/>
        <rFont val="宋体"/>
        <charset val="134"/>
      </rPr>
      <t>不锈钢化学螺栓</t>
    </r>
  </si>
  <si>
    <t>块</t>
  </si>
  <si>
    <r>
      <rPr>
        <sz val="10"/>
        <rFont val="Arial"/>
        <charset val="134"/>
      </rPr>
      <t>200*5</t>
    </r>
    <r>
      <rPr>
        <sz val="10"/>
        <rFont val="宋体"/>
        <charset val="134"/>
      </rPr>
      <t>热浸镀锌钢方管</t>
    </r>
  </si>
  <si>
    <r>
      <rPr>
        <sz val="10"/>
        <rFont val="Arial"/>
        <charset val="134"/>
      </rPr>
      <t>8#</t>
    </r>
    <r>
      <rPr>
        <sz val="10"/>
        <rFont val="宋体"/>
        <charset val="134"/>
      </rPr>
      <t>热浸镀锌槽钢</t>
    </r>
  </si>
  <si>
    <r>
      <rPr>
        <sz val="10"/>
        <rFont val="Arial"/>
        <charset val="134"/>
      </rPr>
      <t>L50x4</t>
    </r>
    <r>
      <rPr>
        <sz val="10"/>
        <rFont val="宋体"/>
        <charset val="134"/>
      </rPr>
      <t>热浸镀锌角钢</t>
    </r>
  </si>
  <si>
    <r>
      <rPr>
        <sz val="10"/>
        <rFont val="Arial"/>
        <charset val="134"/>
      </rPr>
      <t>10#</t>
    </r>
    <r>
      <rPr>
        <sz val="10"/>
        <rFont val="宋体"/>
        <charset val="134"/>
      </rPr>
      <t>热浸镀锌槽钢</t>
    </r>
  </si>
  <si>
    <r>
      <rPr>
        <sz val="10"/>
        <rFont val="Arial"/>
        <charset val="134"/>
      </rPr>
      <t xml:space="preserve">300x200x8mm
</t>
    </r>
    <r>
      <rPr>
        <sz val="10"/>
        <rFont val="宋体"/>
        <charset val="134"/>
      </rPr>
      <t>热浸镀锌后置埋件</t>
    </r>
    <r>
      <rPr>
        <sz val="10"/>
        <rFont val="Arial"/>
        <charset val="134"/>
      </rPr>
      <t xml:space="preserve">M12
</t>
    </r>
    <r>
      <rPr>
        <sz val="10"/>
        <rFont val="宋体"/>
        <charset val="134"/>
      </rPr>
      <t>特殊倒锥型化学锚栓</t>
    </r>
  </si>
  <si>
    <r>
      <rPr>
        <sz val="10"/>
        <rFont val="Arial"/>
        <charset val="134"/>
      </rPr>
      <t>L50x4</t>
    </r>
    <r>
      <rPr>
        <sz val="10"/>
        <rFont val="宋体"/>
        <charset val="134"/>
      </rPr>
      <t>热浸镀锌角钢（墙岩口）</t>
    </r>
  </si>
  <si>
    <r>
      <rPr>
        <sz val="10"/>
        <rFont val="宋体"/>
        <charset val="134"/>
      </rPr>
      <t>（</t>
    </r>
    <r>
      <rPr>
        <sz val="10"/>
        <rFont val="Arial"/>
        <charset val="134"/>
      </rPr>
      <t>1-1</t>
    </r>
    <r>
      <rPr>
        <sz val="10"/>
        <rFont val="宋体"/>
        <charset val="134"/>
      </rPr>
      <t>）</t>
    </r>
  </si>
  <si>
    <r>
      <rPr>
        <sz val="10"/>
        <rFont val="Arial"/>
        <charset val="134"/>
      </rPr>
      <t>300x200x8mm</t>
    </r>
    <r>
      <rPr>
        <sz val="10"/>
        <rFont val="宋体"/>
        <charset val="134"/>
      </rPr>
      <t>热浸镀锌后置埋件</t>
    </r>
    <r>
      <rPr>
        <sz val="10"/>
        <rFont val="Arial"/>
        <charset val="134"/>
      </rPr>
      <t xml:space="preserve">
M12</t>
    </r>
    <r>
      <rPr>
        <sz val="10"/>
        <rFont val="宋体"/>
        <charset val="134"/>
      </rPr>
      <t>不锈钢对穿螺栓</t>
    </r>
  </si>
  <si>
    <t>（2-2）</t>
  </si>
  <si>
    <r>
      <rPr>
        <sz val="10"/>
        <rFont val="Arial"/>
        <charset val="134"/>
      </rPr>
      <t xml:space="preserve">300x200x8mm
</t>
    </r>
    <r>
      <rPr>
        <sz val="10"/>
        <rFont val="宋体"/>
        <charset val="134"/>
      </rPr>
      <t>热浸镀锌后置埋件</t>
    </r>
    <r>
      <rPr>
        <sz val="10"/>
        <rFont val="Arial"/>
        <charset val="134"/>
      </rPr>
      <t xml:space="preserve">
M12
</t>
    </r>
    <r>
      <rPr>
        <sz val="10"/>
        <rFont val="宋体"/>
        <charset val="134"/>
      </rPr>
      <t>不锈钢对穿螺栓</t>
    </r>
  </si>
  <si>
    <t>顶钢架</t>
  </si>
  <si>
    <r>
      <rPr>
        <sz val="10"/>
        <rFont val="Arial"/>
        <charset val="134"/>
      </rPr>
      <t xml:space="preserve">80*60*5mm
</t>
    </r>
    <r>
      <rPr>
        <sz val="10"/>
        <rFont val="宋体"/>
        <charset val="134"/>
      </rPr>
      <t>镀锌钢管</t>
    </r>
  </si>
  <si>
    <r>
      <rPr>
        <sz val="10"/>
        <rFont val="Arial"/>
        <charset val="134"/>
      </rPr>
      <t xml:space="preserve">L50X4
</t>
    </r>
    <r>
      <rPr>
        <sz val="10"/>
        <rFont val="宋体"/>
        <charset val="134"/>
      </rPr>
      <t>镀锌角钢</t>
    </r>
  </si>
  <si>
    <r>
      <rPr>
        <sz val="10"/>
        <rFont val="Arial"/>
        <charset val="134"/>
      </rPr>
      <t xml:space="preserve">300x200x8mm
</t>
    </r>
    <r>
      <rPr>
        <sz val="10"/>
        <rFont val="宋体"/>
        <charset val="134"/>
      </rPr>
      <t>热浸镀锌后置埋件</t>
    </r>
    <r>
      <rPr>
        <sz val="10"/>
        <rFont val="Arial"/>
        <charset val="134"/>
      </rPr>
      <t xml:space="preserve">
M12
</t>
    </r>
    <r>
      <rPr>
        <sz val="10"/>
        <rFont val="宋体"/>
        <charset val="134"/>
      </rPr>
      <t>特殊倒锥型化学锚栓</t>
    </r>
  </si>
  <si>
    <r>
      <rPr>
        <sz val="10"/>
        <rFont val="Arial"/>
        <charset val="134"/>
      </rPr>
      <t>l20*3</t>
    </r>
    <r>
      <rPr>
        <sz val="10"/>
        <rFont val="宋体"/>
        <charset val="134"/>
      </rPr>
      <t>封边角钢</t>
    </r>
  </si>
  <si>
    <t>kg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</si>
</sst>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  <numFmt numFmtId="178" formatCode="0.00_);[Red]\(0.00\)"/>
  </numFmts>
  <fonts count="44">
    <font>
      <sz val="10"/>
      <name val="Arial"/>
      <charset val="1"/>
    </font>
    <font>
      <sz val="20"/>
      <name val="Arial"/>
      <charset val="1"/>
    </font>
    <font>
      <sz val="10"/>
      <name val="宋体"/>
      <charset val="134"/>
    </font>
    <font>
      <sz val="20"/>
      <name val="Arial"/>
      <charset val="134"/>
    </font>
    <font>
      <b/>
      <sz val="10.5"/>
      <name val="宋体"/>
      <charset val="1"/>
      <scheme val="minor"/>
    </font>
    <font>
      <sz val="10.5"/>
      <name val="宋体"/>
      <charset val="1"/>
      <scheme val="minor"/>
    </font>
    <font>
      <sz val="10.5"/>
      <name val="宋体"/>
      <charset val="134"/>
      <scheme val="minor"/>
    </font>
    <font>
      <b/>
      <sz val="16"/>
      <name val="宋体"/>
      <charset val="134"/>
      <scheme val="minor"/>
    </font>
    <font>
      <b/>
      <sz val="10.5"/>
      <name val="宋体"/>
      <charset val="134"/>
      <scheme val="minor"/>
    </font>
    <font>
      <sz val="10.5"/>
      <name val="宋体"/>
      <charset val="134"/>
    </font>
    <font>
      <sz val="10.5"/>
      <color theme="1"/>
      <name val="微软雅黑"/>
      <charset val="134"/>
    </font>
    <font>
      <sz val="10.5"/>
      <name val="Songti SC Regular"/>
      <charset val="134"/>
    </font>
    <font>
      <sz val="10.5"/>
      <color theme="1"/>
      <name val="宋体"/>
      <charset val="134"/>
    </font>
    <font>
      <b/>
      <sz val="10.5"/>
      <name val="宋体"/>
      <charset val="134"/>
    </font>
    <font>
      <sz val="10.5"/>
      <name val="微软雅黑"/>
      <charset val="134"/>
    </font>
    <font>
      <sz val="10.5"/>
      <name val="Times New Roman"/>
      <charset val="134"/>
    </font>
    <font>
      <sz val="10.5"/>
      <color theme="1"/>
      <name val="Times New Roman"/>
      <charset val="134"/>
    </font>
    <font>
      <sz val="10.5"/>
      <color rgb="FFFF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2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sz val="12"/>
      <color rgb="FF000000"/>
      <name val="宋体"/>
      <charset val="134"/>
    </font>
    <font>
      <sz val="10"/>
      <name val="Arial"/>
      <charset val="134"/>
    </font>
    <font>
      <sz val="9"/>
      <color theme="1"/>
      <name val="宋体"/>
      <charset val="134"/>
      <scheme val="minor"/>
    </font>
    <font>
      <sz val="2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2">
    <xf numFmtId="0" fontId="0" fillId="0" borderId="0"/>
    <xf numFmtId="42" fontId="18" fillId="0" borderId="0" applyFont="0" applyFill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0" fillId="4" borderId="2" applyNumberFormat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9" fillId="5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8" fillId="8" borderId="3" applyNumberFormat="0" applyFont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8" fillId="0" borderId="0">
      <alignment vertical="center"/>
    </xf>
    <xf numFmtId="0" fontId="21" fillId="0" borderId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4" applyNumberFormat="0" applyFill="0" applyAlignment="0" applyProtection="0">
      <alignment vertical="center"/>
    </xf>
    <xf numFmtId="0" fontId="31" fillId="0" borderId="4" applyNumberFormat="0" applyFill="0" applyAlignment="0" applyProtection="0">
      <alignment vertical="center"/>
    </xf>
    <xf numFmtId="0" fontId="18" fillId="0" borderId="0">
      <alignment vertical="center"/>
    </xf>
    <xf numFmtId="0" fontId="23" fillId="10" borderId="0" applyNumberFormat="0" applyBorder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32" fillId="12" borderId="6" applyNumberFormat="0" applyAlignment="0" applyProtection="0">
      <alignment vertical="center"/>
    </xf>
    <xf numFmtId="0" fontId="21" fillId="0" borderId="0">
      <alignment vertical="center"/>
    </xf>
    <xf numFmtId="0" fontId="33" fillId="12" borderId="2" applyNumberFormat="0" applyAlignment="0" applyProtection="0">
      <alignment vertical="center"/>
    </xf>
    <xf numFmtId="0" fontId="34" fillId="13" borderId="7" applyNumberFormat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35" fillId="0" borderId="8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21" fillId="0" borderId="0">
      <alignment vertical="center"/>
    </xf>
    <xf numFmtId="0" fontId="37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1" fillId="0" borderId="0">
      <alignment vertical="center"/>
    </xf>
    <xf numFmtId="0" fontId="23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1" fillId="0" borderId="0">
      <alignment vertical="center"/>
    </xf>
    <xf numFmtId="0" fontId="23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3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9" fillId="0" borderId="0">
      <alignment vertical="center"/>
    </xf>
    <xf numFmtId="0" fontId="21" fillId="0" borderId="0">
      <alignment vertical="center"/>
    </xf>
    <xf numFmtId="177" fontId="40" fillId="0" borderId="1">
      <alignment horizontal="right" vertical="center" wrapText="1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41" fillId="0" borderId="0"/>
    <xf numFmtId="0" fontId="18" fillId="0" borderId="0">
      <alignment vertical="center"/>
    </xf>
    <xf numFmtId="0" fontId="18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9" fillId="0" borderId="0">
      <alignment vertical="center"/>
    </xf>
    <xf numFmtId="177" fontId="40" fillId="0" borderId="1">
      <alignment horizontal="right" vertical="center" wrapText="1"/>
    </xf>
    <xf numFmtId="0" fontId="18" fillId="0" borderId="0">
      <alignment vertical="center"/>
    </xf>
    <xf numFmtId="0" fontId="21" fillId="0" borderId="0"/>
    <xf numFmtId="0" fontId="40" fillId="0" borderId="0" applyProtection="0">
      <alignment vertical="center"/>
    </xf>
    <xf numFmtId="0" fontId="42" fillId="0" borderId="0"/>
  </cellStyleXfs>
  <cellXfs count="74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0" fillId="0" borderId="0" xfId="0" applyFill="1"/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0" fillId="0" borderId="1" xfId="0" applyBorder="1" applyAlignment="1">
      <alignment horizontal="center"/>
    </xf>
    <xf numFmtId="0" fontId="0" fillId="0" borderId="1" xfId="0" applyFont="1" applyFill="1" applyBorder="1" applyAlignment="1">
      <alignment wrapText="1"/>
    </xf>
    <xf numFmtId="0" fontId="2" fillId="0" borderId="1" xfId="0" applyFont="1" applyBorder="1"/>
    <xf numFmtId="0" fontId="0" fillId="0" borderId="1" xfId="0" applyBorder="1"/>
    <xf numFmtId="0" fontId="0" fillId="0" borderId="1" xfId="0" applyFont="1" applyFill="1" applyBorder="1"/>
    <xf numFmtId="0" fontId="2" fillId="0" borderId="1" xfId="0" applyFont="1" applyFill="1" applyBorder="1" applyAlignment="1">
      <alignment wrapText="1"/>
    </xf>
    <xf numFmtId="0" fontId="2" fillId="0" borderId="1" xfId="0" applyFont="1" applyFill="1" applyBorder="1"/>
    <xf numFmtId="0" fontId="3" fillId="0" borderId="0" xfId="0" applyFont="1" applyAlignment="1">
      <alignment horizontal="center" vertical="center"/>
    </xf>
    <xf numFmtId="0" fontId="4" fillId="0" borderId="0" xfId="0" applyFont="1"/>
    <xf numFmtId="0" fontId="5" fillId="0" borderId="0" xfId="0" applyFont="1"/>
    <xf numFmtId="0" fontId="6" fillId="0" borderId="0" xfId="81" applyFont="1" applyAlignment="1">
      <alignment horizontal="left"/>
    </xf>
    <xf numFmtId="0" fontId="6" fillId="0" borderId="0" xfId="81" applyFont="1" applyFill="1" applyAlignment="1">
      <alignment horizontal="left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7" fillId="0" borderId="1" xfId="81" applyFont="1" applyFill="1" applyBorder="1" applyAlignment="1">
      <alignment horizontal="center" vertical="center" wrapText="1"/>
    </xf>
    <xf numFmtId="178" fontId="7" fillId="0" borderId="1" xfId="81" applyNumberFormat="1" applyFont="1" applyFill="1" applyBorder="1" applyAlignment="1">
      <alignment horizontal="center" vertical="center" wrapText="1"/>
    </xf>
    <xf numFmtId="0" fontId="6" fillId="0" borderId="1" xfId="81" applyFont="1" applyFill="1" applyBorder="1" applyAlignment="1">
      <alignment horizontal="center" vertical="center" wrapText="1"/>
    </xf>
    <xf numFmtId="0" fontId="6" fillId="0" borderId="1" xfId="81" applyFont="1" applyFill="1" applyBorder="1" applyAlignment="1">
      <alignment horizontal="left" vertical="center" wrapText="1"/>
    </xf>
    <xf numFmtId="178" fontId="6" fillId="0" borderId="1" xfId="81" applyNumberFormat="1" applyFont="1" applyFill="1" applyBorder="1" applyAlignment="1">
      <alignment horizontal="center" vertical="center" wrapText="1"/>
    </xf>
    <xf numFmtId="178" fontId="6" fillId="0" borderId="1" xfId="81" applyNumberFormat="1" applyFont="1" applyFill="1" applyBorder="1" applyAlignment="1">
      <alignment horizontal="left" vertical="center" wrapText="1"/>
    </xf>
    <xf numFmtId="0" fontId="8" fillId="0" borderId="1" xfId="81" applyFont="1" applyFill="1" applyBorder="1" applyAlignment="1">
      <alignment horizontal="center" vertical="center" wrapText="1"/>
    </xf>
    <xf numFmtId="0" fontId="9" fillId="0" borderId="1" xfId="81" applyFont="1" applyFill="1" applyBorder="1" applyAlignment="1">
      <alignment horizontal="center" vertical="center" wrapText="1"/>
    </xf>
    <xf numFmtId="0" fontId="9" fillId="0" borderId="1" xfId="81" applyFont="1" applyFill="1" applyBorder="1" applyAlignment="1">
      <alignment horizontal="left" vertical="center" wrapText="1"/>
    </xf>
    <xf numFmtId="178" fontId="9" fillId="0" borderId="1" xfId="81" applyNumberFormat="1" applyFont="1" applyFill="1" applyBorder="1" applyAlignment="1">
      <alignment horizontal="center" vertical="center" wrapText="1"/>
    </xf>
    <xf numFmtId="0" fontId="8" fillId="0" borderId="1" xfId="81" applyFont="1" applyFill="1" applyBorder="1" applyAlignment="1">
      <alignment horizontal="left" vertical="center" wrapText="1"/>
    </xf>
    <xf numFmtId="178" fontId="9" fillId="2" borderId="1" xfId="81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left" vertical="center"/>
    </xf>
    <xf numFmtId="0" fontId="9" fillId="2" borderId="1" xfId="81" applyFont="1" applyFill="1" applyBorder="1" applyAlignment="1">
      <alignment horizontal="center" vertical="center" wrapText="1"/>
    </xf>
    <xf numFmtId="0" fontId="9" fillId="2" borderId="1" xfId="81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2" borderId="1" xfId="81" applyFont="1" applyFill="1" applyBorder="1" applyAlignment="1">
      <alignment horizontal="center" vertical="center" wrapText="1"/>
    </xf>
    <xf numFmtId="0" fontId="13" fillId="2" borderId="1" xfId="81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left" vertical="center"/>
    </xf>
    <xf numFmtId="0" fontId="16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10" fontId="7" fillId="0" borderId="1" xfId="13" applyNumberFormat="1" applyFont="1" applyFill="1" applyBorder="1" applyAlignment="1" applyProtection="1">
      <alignment horizontal="center" vertical="center" wrapText="1"/>
    </xf>
    <xf numFmtId="178" fontId="7" fillId="0" borderId="1" xfId="81" applyNumberFormat="1" applyFont="1" applyFill="1" applyBorder="1" applyAlignment="1">
      <alignment horizontal="right" vertical="center" wrapText="1"/>
    </xf>
    <xf numFmtId="10" fontId="6" fillId="0" borderId="1" xfId="13" applyNumberFormat="1" applyFont="1" applyFill="1" applyBorder="1" applyAlignment="1" applyProtection="1">
      <alignment horizontal="left" vertical="center" wrapText="1"/>
    </xf>
    <xf numFmtId="178" fontId="6" fillId="0" borderId="1" xfId="81" applyNumberFormat="1" applyFont="1" applyFill="1" applyBorder="1" applyAlignment="1">
      <alignment horizontal="right" vertical="center" wrapText="1"/>
    </xf>
    <xf numFmtId="10" fontId="6" fillId="0" borderId="1" xfId="13" applyNumberFormat="1" applyFont="1" applyFill="1" applyBorder="1" applyAlignment="1" applyProtection="1">
      <alignment horizontal="center" vertical="center" wrapText="1"/>
    </xf>
    <xf numFmtId="10" fontId="9" fillId="0" borderId="1" xfId="13" applyNumberFormat="1" applyFont="1" applyFill="1" applyBorder="1" applyAlignment="1" applyProtection="1">
      <alignment horizontal="center" vertical="center" wrapText="1"/>
    </xf>
    <xf numFmtId="178" fontId="9" fillId="0" borderId="1" xfId="81" applyNumberFormat="1" applyFont="1" applyFill="1" applyBorder="1" applyAlignment="1">
      <alignment horizontal="right" vertical="center" wrapText="1"/>
    </xf>
    <xf numFmtId="10" fontId="9" fillId="2" borderId="1" xfId="13" applyNumberFormat="1" applyFont="1" applyFill="1" applyBorder="1" applyAlignment="1" applyProtection="1">
      <alignment horizontal="center" vertical="center" wrapText="1"/>
    </xf>
    <xf numFmtId="177" fontId="9" fillId="0" borderId="1" xfId="81" applyNumberFormat="1" applyFont="1" applyFill="1" applyBorder="1" applyAlignment="1">
      <alignment horizontal="left" vertical="center" wrapText="1"/>
    </xf>
    <xf numFmtId="9" fontId="9" fillId="0" borderId="1" xfId="13" applyNumberFormat="1" applyFont="1" applyFill="1" applyBorder="1" applyAlignment="1" applyProtection="1">
      <alignment horizontal="center" vertical="center" wrapText="1"/>
    </xf>
    <xf numFmtId="9" fontId="9" fillId="0" borderId="1" xfId="13" applyFont="1" applyFill="1" applyBorder="1" applyAlignment="1" applyProtection="1">
      <alignment horizontal="center" vertical="center" wrapText="1"/>
    </xf>
    <xf numFmtId="178" fontId="9" fillId="2" borderId="1" xfId="81" applyNumberFormat="1" applyFont="1" applyFill="1" applyBorder="1" applyAlignment="1">
      <alignment horizontal="right" vertical="center" wrapText="1"/>
    </xf>
    <xf numFmtId="178" fontId="13" fillId="2" borderId="1" xfId="81" applyNumberFormat="1" applyFont="1" applyFill="1" applyBorder="1" applyAlignment="1">
      <alignment horizontal="right" vertical="center" wrapText="1"/>
    </xf>
    <xf numFmtId="0" fontId="6" fillId="0" borderId="0" xfId="81" applyFont="1" applyFill="1" applyAlignment="1">
      <alignment vertical="center"/>
    </xf>
    <xf numFmtId="0" fontId="17" fillId="0" borderId="1" xfId="81" applyFont="1" applyFill="1" applyBorder="1" applyAlignment="1">
      <alignment horizontal="left" vertical="center" wrapText="1"/>
    </xf>
    <xf numFmtId="177" fontId="4" fillId="0" borderId="1" xfId="0" applyNumberFormat="1" applyFont="1" applyBorder="1" applyAlignment="1">
      <alignment horizontal="right" vertical="center"/>
    </xf>
    <xf numFmtId="176" fontId="5" fillId="0" borderId="0" xfId="0" applyNumberFormat="1" applyFont="1"/>
    <xf numFmtId="178" fontId="6" fillId="0" borderId="0" xfId="81" applyNumberFormat="1" applyFont="1" applyAlignment="1">
      <alignment horizontal="center" vertical="center"/>
    </xf>
    <xf numFmtId="178" fontId="6" fillId="0" borderId="0" xfId="81" applyNumberFormat="1" applyFont="1" applyAlignment="1">
      <alignment horizontal="left" vertical="center"/>
    </xf>
    <xf numFmtId="178" fontId="6" fillId="0" borderId="0" xfId="81" applyNumberFormat="1" applyFont="1" applyFill="1" applyAlignment="1">
      <alignment horizontal="center" vertical="center"/>
    </xf>
  </cellXfs>
  <cellStyles count="8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千位分隔" xfId="6" builtinId="3"/>
    <cellStyle name="常规 7 3" xfId="7"/>
    <cellStyle name="3232 2 2" xfId="8"/>
    <cellStyle name="40% - 强调文字颜色 3" xfId="9" builtinId="39"/>
    <cellStyle name="差" xfId="10" builtinId="27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常规 5 2" xfId="20"/>
    <cellStyle name="常规 3 2 2" xfId="21"/>
    <cellStyle name="解释性文本" xfId="22" builtinId="53"/>
    <cellStyle name="标题 1" xfId="23" builtinId="16"/>
    <cellStyle name="标题 2" xfId="24" builtinId="17"/>
    <cellStyle name="常规 5 2 2" xfId="25"/>
    <cellStyle name="60% - 强调文字颜色 1" xfId="26" builtinId="32"/>
    <cellStyle name="标题 3" xfId="27" builtinId="18"/>
    <cellStyle name="60% - 强调文字颜色 4" xfId="28" builtinId="44"/>
    <cellStyle name="输出" xfId="29" builtinId="21"/>
    <cellStyle name="3232 2" xfId="30"/>
    <cellStyle name="计算" xfId="31" builtinId="22"/>
    <cellStyle name="检查单元格" xfId="32" builtinId="23"/>
    <cellStyle name="20% - 强调文字颜色 6" xfId="33" builtinId="50"/>
    <cellStyle name="强调文字颜色 2" xfId="34" builtinId="33"/>
    <cellStyle name="链接单元格" xfId="35" builtinId="24"/>
    <cellStyle name="汇总" xfId="36" builtinId="25"/>
    <cellStyle name="3232 3" xfId="37"/>
    <cellStyle name="好" xfId="38" builtinId="26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20% - 强调文字颜色 2" xfId="44" builtinId="34"/>
    <cellStyle name="40% - 强调文字颜色 2" xfId="45" builtinId="35"/>
    <cellStyle name="强调文字颜色 3" xfId="46" builtinId="37"/>
    <cellStyle name="常规 3 2" xfId="47"/>
    <cellStyle name="强调文字颜色 4" xfId="48" builtinId="41"/>
    <cellStyle name="20% - 强调文字颜色 4" xfId="49" builtinId="42"/>
    <cellStyle name="40% - 强调文字颜色 4" xfId="50" builtinId="43"/>
    <cellStyle name="常规 3 3" xfId="51"/>
    <cellStyle name="强调文字颜色 5" xfId="52" builtinId="45"/>
    <cellStyle name="40% - 强调文字颜色 5" xfId="53" builtinId="47"/>
    <cellStyle name="60% - 强调文字颜色 5" xfId="54" builtinId="48"/>
    <cellStyle name="常规 53 2" xfId="55"/>
    <cellStyle name="常规 3 4" xfId="56"/>
    <cellStyle name="强调文字颜色 6" xfId="57" builtinId="49"/>
    <cellStyle name="40% - 强调文字颜色 6" xfId="58" builtinId="51"/>
    <cellStyle name="60% - 强调文字颜色 6" xfId="59" builtinId="52"/>
    <cellStyle name="常规 53 3" xfId="60"/>
    <cellStyle name="3232" xfId="61"/>
    <cellStyle name="常规 2" xfId="62"/>
    <cellStyle name="常规 3" xfId="63"/>
    <cellStyle name="表体数字 3 2 6 5 3 2" xfId="64"/>
    <cellStyle name="常规 3 2 2 2" xfId="65"/>
    <cellStyle name="常规 3 2 3" xfId="66"/>
    <cellStyle name="常规 3 3 2" xfId="67"/>
    <cellStyle name="常规 4" xfId="68"/>
    <cellStyle name="常规 5" xfId="69"/>
    <cellStyle name="常规 5 3" xfId="70"/>
    <cellStyle name="常规 53" xfId="71"/>
    <cellStyle name="常规 53 2 2" xfId="72"/>
    <cellStyle name="常规 7" xfId="73"/>
    <cellStyle name="常规 7 2" xfId="74"/>
    <cellStyle name="常规 7 2 2" xfId="75"/>
    <cellStyle name="常规 10" xfId="76"/>
    <cellStyle name="表体数字 3 2 6 6" xfId="77"/>
    <cellStyle name="常规 144 4" xfId="78"/>
    <cellStyle name="常规 11" xfId="79"/>
    <cellStyle name="?餑_x005f_x005f_x005f_x000c_睨_x005f_x005f_x005f_x0017__x005f_x005f_x005f_x000d_帼U_x005f_x005f_x005f_x0001_0_x005f_x005f_x005f_x0005_j'_x005f_x005f_x005f_x0007__x005f_x005f_x005f_x0001__x005f_x005f_x005f_x0001_ 3" xfId="80"/>
    <cellStyle name="Normal" xfId="81"/>
  </cellStyles>
  <tableStyles count="0" defaultTableStyle="TableStyleMedium9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7.xml"/><Relationship Id="rId8" Type="http://schemas.openxmlformats.org/officeDocument/2006/relationships/externalLink" Target="externalLinks/externalLink6.xml"/><Relationship Id="rId7" Type="http://schemas.openxmlformats.org/officeDocument/2006/relationships/externalLink" Target="externalLinks/externalLink5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externalLink" Target="externalLinks/externalLink15.xml"/><Relationship Id="rId16" Type="http://schemas.openxmlformats.org/officeDocument/2006/relationships/externalLink" Target="externalLinks/externalLink14.xml"/><Relationship Id="rId15" Type="http://schemas.openxmlformats.org/officeDocument/2006/relationships/externalLink" Target="externalLinks/externalLink13.xml"/><Relationship Id="rId14" Type="http://schemas.openxmlformats.org/officeDocument/2006/relationships/externalLink" Target="externalLinks/externalLink12.xml"/><Relationship Id="rId13" Type="http://schemas.openxmlformats.org/officeDocument/2006/relationships/externalLink" Target="externalLinks/externalLink11.xml"/><Relationship Id="rId12" Type="http://schemas.openxmlformats.org/officeDocument/2006/relationships/externalLink" Target="externalLinks/externalLink10.xml"/><Relationship Id="rId11" Type="http://schemas.openxmlformats.org/officeDocument/2006/relationships/externalLink" Target="externalLinks/externalLink9.xml"/><Relationship Id="rId10" Type="http://schemas.openxmlformats.org/officeDocument/2006/relationships/externalLink" Target="externalLinks/externalLink8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&#21487;&#29233;&#22899;&#22899;&#30340;&#31169;&#20154;&#31354;&#38388;\Desktop\&#26032;&#24314;&#25991;&#20214;&#22841;\&#31034;&#33539;&#21306;&#26223;&#35266;&#24037;&#31243;+2017.6.5+&#38472;&#33395;&#25935;+&#29579;&#24310;&#32431;\&#25104;&#26524;&#25991;&#20214;\RecoveredExternalLink1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Qy-000\&#21672;&#35810;&#37096;%20(G)\Documents%20and%20Settings\chenjr\Local%20Settings\Temporary%20Internet%20Files\OLKF6\&#30408;&#37117;&#22823;&#21414;&#25353;&#32467;&#31639;&#35843;&#25972;&#27979;&#31639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JX\Desktop\&#22799;&#21333;\&#29141;&#37066;\&#27700;&#30005;&#31639;&#37327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andan\123\3#&#27004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JX\Desktop\B&#22320;&#22359;&#24037;&#31243;&#37327;205.6.27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Qy-000\&#21672;&#35810;&#37096;%20(G)\&#39033;&#30446;\1.&#28383;&#28572;&#23665;\6.&#32467;&#31639;\&#30887;&#28023;&#24609;&#26223;\&#30002;&#26041;&#23457;&#26680;\&#32467;&#31639;&#23457;&#26680;&#65288;11.11.15)\&#32467;&#31639;&#34920;&#26684;\&#20844;&#25991;&#21253;\&#20844;&#25991;&#21253;\&#23457;&#26680;&#12289;&#26631;&#24213;&#12289;&#35745;&#31639;&#24213;&#31295;&#12289;&#28165;&#26631;&#27169;&#26495;\&#35745;&#31639;&#24213;&#31295;&#27169;&#26495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0849;&#20139;&#25991;&#20214;&#22841;\&#28009;&#24503;&#20234;&#27827;&#28286;&#39033;&#30446;\&#27169;&#26495;\2-1&#12304;&#24037;&#31243;&#28165;&#21333;&#12305;&#24037;&#31243;&#37327;&#28165;&#21333;-&#21442;&#32771;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p-server\I\CHINA\616\BQ-MEA\MC\HOUSE\REIN_HS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xzl\&#32463;&#27982;&#35780;&#20215;\&#35199;&#35199;&#32463;&#33829;&#35745;&#21010;(2100&#19975;&#32654;&#20803;&#25353;&#21407;&#21512;&#21516;&#20607;&#36824;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XUZHILAI\&#37096;&#38376;&#20869;&#37096;&#20849;&#20139;\&#39033;&#30446;&#27979;&#31639;\&#27979;&#31639;&#27169;&#29256;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XUZHILAI\&#37096;&#38376;&#20869;&#37096;&#20849;&#20139;\&#37096;&#38376;&#20869;&#37096;&#20849;&#20139;\&#19968;&#32423;&#24320;&#21457;&#39033;&#30446;&#27979;&#31639;\2&#35199;&#32466;&#32447;\&#35199;&#32466;&#32447;&#32993;&#21516;&#21271;&#20391;&#39033;&#30446;&#32463;&#27982;&#27979;&#31639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eb-gzdc\&#25104;&#26412;&#37096;&#25991;&#20214;\DOCUME~1\yaoj\LOCALS~1\Temp\107&#24037;&#20316;&#65293;home\&#22478;&#33457;\&#33829;&#38144;&#36153;&#29992;&#21512;&#21516;&#65293;&#20184;&#27454;&#65288;&#22478;&#33457;&#65289;0109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01\develop$\&#21508;&#39033;&#30446;&#27979;&#31639;&#36807;&#31243;&#36164;&#26009;\&#35266;&#23665;&#27700;\&#26149;&#26862;&#24444;&#23736;&#27979;&#31639;&#65288;&#32451;&#20064;&#65289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Qy-000\&#21672;&#35810;&#37096;%20(G)\&#21326;&#36828;.&#23578;&#37117;&#22269;&#38469;&#65288;&#20108;&#12289;&#19977;&#26399;&#65289;&#32463;&#27982;&#27979;&#31639;&#65288;04.02.28&#65289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Qy-000\&#21672;&#35810;&#37096;%20(G)\H&#30424;\&#40857;&#22478;\&#40857;&#22478;&#27979;&#31639;\&#40857;&#22478;&#27979;&#31639;&#26681;&#25454;&#26032;&#26041;&#26696;(20041112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计算稿"/>
      <sheetName val="单位库"/>
      <sheetName val="Summary"/>
      <sheetName val="PILE CAP"/>
      <sheetName val="BEAM"/>
      <sheetName val="SLAB"/>
      <sheetName val="WALL"/>
      <sheetName val="COLUMN"/>
      <sheetName val="General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常用项目"/>
      <sheetName val="1#非桩基础 "/>
      <sheetName val="投标总结"/>
      <sheetName val="塔楼给排水清单 "/>
      <sheetName val="15#裙楼土建"/>
      <sheetName val="16#裙楼土建"/>
      <sheetName val="一号清单开办费"/>
      <sheetName val="15#塔楼土建"/>
      <sheetName val="裙楼土建成本分析"/>
      <sheetName val="17#非桩基础"/>
      <sheetName val="高层塔楼土建成本分析"/>
      <sheetName val="17#裙楼土建"/>
      <sheetName val="15#非桩基础"/>
      <sheetName val="16#非桩基础"/>
      <sheetName val="地库土建"/>
      <sheetName val="18#裙楼土建 "/>
      <sheetName val="11#塔楼土建"/>
      <sheetName val="18#非桩基础 "/>
      <sheetName val="10#裙楼土建"/>
      <sheetName val="Sheet1"/>
      <sheetName val="暗渠以西人防地库（暂定）"/>
      <sheetName val="1 开办费汇总"/>
      <sheetName val="D1#地库汇总BQ3.1-SUM"/>
      <sheetName val="A6#小高层地上汇总BQ5.1-SUM"/>
      <sheetName val="A7#小高层地上汇总BQ6.1-SUM"/>
      <sheetName val="A11#高层地上汇总BQ7.1-SUM"/>
      <sheetName val="A12#小高层地上汇总BQ8.1-SUM"/>
      <sheetName val="A15#高层汇总BQ9.1-SUM"/>
      <sheetName val="A16#高层汇总BQ10.1-SUM "/>
      <sheetName val="S1#裙楼地上汇总BQ4.1-SUM"/>
      <sheetName val="预算200326"/>
      <sheetName val="#REF!"/>
      <sheetName val="資料庫"/>
      <sheetName val="BQ2.10"/>
      <sheetName val="Sheet4"/>
      <sheetName val="Open"/>
      <sheetName val="eqpmad2"/>
      <sheetName val="编制说明"/>
      <sheetName val="应供量清单"/>
      <sheetName val="合格证 (2)"/>
      <sheetName val="明細表"/>
      <sheetName val="21"/>
      <sheetName val="BQ2-住宅部分"/>
      <sheetName val="BQ2-商业街部分"/>
      <sheetName val="POWER ASSUMPTIONS"/>
      <sheetName val="3"/>
      <sheetName val="8"/>
      <sheetName val="Wl. Fin."/>
      <sheetName val="中海城三期（01A及01E小学）"/>
      <sheetName val="中海城四期（02C）"/>
      <sheetName val="Toolbox"/>
      <sheetName val="GS"/>
      <sheetName val="Main"/>
      <sheetName val="XLR_NoRangeSheet"/>
      <sheetName val="型材表"/>
      <sheetName val="材料单价表"/>
      <sheetName val="汇总表"/>
      <sheetName val="配置表"/>
      <sheetName val="地连墙"/>
      <sheetName val="主要项目单价分析表 "/>
      <sheetName val="电线"/>
      <sheetName val="电缆"/>
      <sheetName val="Financ. Overview"/>
      <sheetName val="磨具余料庫"/>
      <sheetName val="二号清单"/>
      <sheetName val="单位"/>
      <sheetName val="SW-TE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设计面积指标"/>
      <sheetName val="前面积指标"/>
      <sheetName val="投资明细"/>
      <sheetName val="投资汇总"/>
      <sheetName val="损益表"/>
      <sheetName val="损益比较表 "/>
      <sheetName val="Sheet1"/>
      <sheetName val="销售收入"/>
      <sheetName val="预结算表"/>
      <sheetName val="不可预见费"/>
      <sheetName val="付款记录"/>
      <sheetName val="建安汇总"/>
      <sheetName val="出租收入"/>
      <sheetName val="资金平衡"/>
      <sheetName val="颂阳公寓"/>
      <sheetName val="写字楼B"/>
      <sheetName val="写字楼A"/>
      <sheetName val="华远公寓"/>
      <sheetName val="沃尔玛"/>
      <sheetName val="会所"/>
      <sheetName val="地下B3-B2"/>
      <sheetName val="封面"/>
      <sheetName val="分项车库分摊成本"/>
      <sheetName val="分项车库不分成本"/>
      <sheetName val="车库成本与收入对冲"/>
      <sheetName val="土地出让金"/>
      <sheetName val="按出让金权重计"/>
      <sheetName val="分项利润"/>
      <sheetName val="面积指标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给排水"/>
      <sheetName val="电气"/>
    </sheetNames>
    <sheetDataSet>
      <sheetData sheetId="0" refreshError="1"/>
      <sheetData sheetId="1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地下"/>
      <sheetName val="二层"/>
      <sheetName val="三层"/>
      <sheetName val="四层"/>
      <sheetName val="五层"/>
      <sheetName val="Sheet1"/>
      <sheetName val="门窗表"/>
      <sheetName val="地上首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土建"/>
      <sheetName val="绿化"/>
      <sheetName val="电气"/>
      <sheetName val="给排水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问题"/>
      <sheetName val="地上首层"/>
      <sheetName val="陶粒墙"/>
      <sheetName val="户型统计表"/>
      <sheetName val="门窗统计表"/>
      <sheetName val="承台砼"/>
      <sheetName val="桩基砼"/>
      <sheetName val="梁 (侧面积)"/>
      <sheetName val="梁"/>
      <sheetName val="板"/>
      <sheetName val="柱"/>
      <sheetName val="墙"/>
      <sheetName val="楼梯"/>
      <sheetName val="桩基砼 (2)"/>
      <sheetName val="承台砼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编制说明"/>
      <sheetName val="表1 汇总"/>
      <sheetName val="表2 园林绿化工程"/>
      <sheetName val="表3 园建工程"/>
      <sheetName val="表4 安装工程 "/>
      <sheetName val="界面划分"/>
      <sheetName val="备用清单"/>
      <sheetName val="清单调整情况说明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PILE CAP"/>
      <sheetName val="BEAM"/>
      <sheetName val="SLAB"/>
      <sheetName val="WALL"/>
      <sheetName val="COLUMN"/>
      <sheetName val="General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常用项目"/>
      <sheetName val="1#非桩基础 "/>
      <sheetName val="投标总结"/>
      <sheetName val="塔楼给排水清单 "/>
      <sheetName val="15#裙楼土建"/>
      <sheetName val="16#裙楼土建"/>
      <sheetName val="一号清单开办费"/>
      <sheetName val="15#塔楼土建"/>
      <sheetName val="裙楼土建成本分析"/>
      <sheetName val="17#非桩基础"/>
      <sheetName val="高层塔楼土建成本分析"/>
      <sheetName val="17#裙楼土建"/>
      <sheetName val="15#非桩基础"/>
      <sheetName val="16#非桩基础"/>
      <sheetName val="地库土建"/>
      <sheetName val="18#裙楼土建 "/>
      <sheetName val="11#塔楼土建"/>
      <sheetName val="18#非桩基础 "/>
      <sheetName val="10#裙楼土建"/>
      <sheetName val="Sheet1"/>
      <sheetName val="暗渠以西人防地库（暂定）"/>
      <sheetName val="1 开办费汇总"/>
      <sheetName val="编制说明"/>
      <sheetName val="資料庫"/>
      <sheetName val="BQ2.10"/>
      <sheetName val="应供量清单"/>
      <sheetName val="预算200326"/>
      <sheetName val="#REF!"/>
      <sheetName val="D1#地库汇总BQ3.1-SUM"/>
      <sheetName val="A6#小高层地上汇总BQ5.1-SUM"/>
      <sheetName val="A7#小高层地上汇总BQ6.1-SUM"/>
      <sheetName val="A11#高层地上汇总BQ7.1-SUM"/>
      <sheetName val="A12#小高层地上汇总BQ8.1-SUM"/>
      <sheetName val="A15#高层汇总BQ9.1-SUM"/>
      <sheetName val="A16#高层汇总BQ10.1-SUM "/>
      <sheetName val="S1#裙楼地上汇总BQ4.1-SUM"/>
      <sheetName val="Sheet4"/>
      <sheetName val="合格证 (2)"/>
      <sheetName val="明細表"/>
      <sheetName val="GS"/>
      <sheetName val="Main"/>
      <sheetName val="POWER ASSUMPTIONS"/>
      <sheetName val="21"/>
      <sheetName val="3"/>
      <sheetName val="8"/>
      <sheetName val="XLR_NoRangeSheet"/>
      <sheetName val="BQ2-住宅部分"/>
      <sheetName val="BQ2-商业街部分"/>
      <sheetName val="Open"/>
      <sheetName val="Wl. Fin."/>
      <sheetName val="Toolbox"/>
      <sheetName val="G1102地块一区（省一建） "/>
      <sheetName val="型材表"/>
      <sheetName val="材料单价表"/>
      <sheetName val="汇总表"/>
      <sheetName val="配置表"/>
      <sheetName val="中海城三期（01A及01E小学）"/>
      <sheetName val="中海城四期（02C）"/>
      <sheetName val="主要项目单价分析表 "/>
      <sheetName val="电线"/>
      <sheetName val="电缆"/>
      <sheetName val="磨具余料庫"/>
      <sheetName val="eqpmad2"/>
      <sheetName val="Financ. Overview"/>
      <sheetName val="地连墙"/>
      <sheetName val="面积表"/>
      <sheetName val="二号清单"/>
      <sheetName val="材料"/>
      <sheetName val="工料测量师报告"/>
      <sheetName val="7.1APP3"/>
      <sheetName val="1"/>
      <sheetName val="2012-9科目余额表 (6)"/>
      <sheetName val="科目余额表 (5)"/>
      <sheetName val="G2TempSheet"/>
      <sheetName val="2.1设计部"/>
      <sheetName val="银行账户"/>
      <sheetName val="月报表"/>
      <sheetName val="Hic_150EOffice"/>
      <sheetName val="工程量"/>
      <sheetName val="清单"/>
      <sheetName val="1."/>
      <sheetName val="内围地梁钢筋说明"/>
      <sheetName val="BQ4.1.1至4.1.4"/>
      <sheetName val="SW-TEO"/>
      <sheetName val="单位"/>
      <sheetName val="4、综合单价分析表"/>
      <sheetName val="材料价格"/>
      <sheetName val="工程量A"/>
      <sheetName val="单价报价明细表"/>
      <sheetName val="报价明细表"/>
      <sheetName val="投标价目总计"/>
      <sheetName val="7"/>
      <sheetName val="投标材料清单 "/>
      <sheetName val="S1单价表"/>
      <sheetName val="BQ3-1"/>
      <sheetName val="BQ5.3-1"/>
      <sheetName val="2"/>
      <sheetName val="6"/>
      <sheetName val="面积合计（藏）"/>
      <sheetName val="4"/>
      <sheetName val="5"/>
      <sheetName val="计算表"/>
      <sheetName val="03定额库"/>
      <sheetName val="94定额库"/>
      <sheetName val="封面"/>
      <sheetName val="清单库"/>
      <sheetName val="电视监控"/>
      <sheetName val="일반공사"/>
      <sheetName val="单价分析表格式"/>
      <sheetName val="1#"/>
      <sheetName val="开办费"/>
      <sheetName val="BQ2.1~基础工程及土方工程清单"/>
      <sheetName val="BQ2.2~GDG9#网点土方清单"/>
      <sheetName val="BQ3.1.1~地下室1土建清单"/>
      <sheetName val="BQ3.1.2~地下室1机电清单"/>
      <sheetName val="BQ4.1.1~GDG9#土建清单"/>
      <sheetName val="BQ4.1.2~GDG9#机电清单"/>
      <sheetName val="BQ5.1.1~GD6#土建清单"/>
      <sheetName val="BQ5.1.2~GD6#机电清单"/>
      <sheetName val="BQ5.2.1~GD7+GDG8#土建清单"/>
      <sheetName val="BQ5.2.2~GD7+GDG8#机电清单"/>
      <sheetName val="BQ5.3.1~GD8+GDG10#土建清单"/>
      <sheetName val="BQ5.3.2~GD8+GDG10#机电清单"/>
      <sheetName val="BQ5.4.1~GD9#土建清单 "/>
      <sheetName val="BQ5.4.2~GD9#机电清单"/>
      <sheetName val="00000ppy"/>
      <sheetName val="雨棚"/>
      <sheetName val="一层·C区"/>
      <sheetName val="单位库"/>
      <sheetName val="CD"/>
      <sheetName val="Data"/>
      <sheetName val="计算稿-3#楼"/>
      <sheetName val="改加胶玻璃、室外栏杆"/>
      <sheetName val="Mp-team 1"/>
      <sheetName val="XL4Poppy"/>
      <sheetName val="柱"/>
      <sheetName val="费率表"/>
      <sheetName val="A"/>
      <sheetName val="单价表"/>
      <sheetName val="貨品科目"/>
      <sheetName val="14.桥架"/>
      <sheetName val="T(B)Summary"/>
      <sheetName val="EXRATE"/>
      <sheetName val="BQ"/>
      <sheetName val="土建地上商业部分"/>
      <sheetName val="MOTOR"/>
      <sheetName val="S"/>
      <sheetName val="ID"/>
      <sheetName val="M&amp;E"/>
      <sheetName val="FS"/>
      <sheetName val="M-Par"/>
      <sheetName val="Col"/>
      <sheetName val="Wall(int)"/>
      <sheetName val="Wall(ext) "/>
      <sheetName val="Reinf"/>
      <sheetName val="Summary of Cost"/>
      <sheetName val="材料表"/>
      <sheetName val="G单价分析"/>
      <sheetName val="H单价分析"/>
      <sheetName val="N单价分析 "/>
      <sheetName val="C单价分析 "/>
      <sheetName val="一层电梯厅单价分析"/>
      <sheetName val="二层电梯厅单价分析"/>
      <sheetName val="参数"/>
      <sheetName val="Data Sheet"/>
      <sheetName val="A3地块围护结构"/>
      <sheetName val="sn"/>
      <sheetName val="Setting"/>
      <sheetName val="总量统计"/>
      <sheetName val="RA-markate"/>
      <sheetName val="10"/>
      <sheetName val="节点（12-2立面）"/>
      <sheetName val="附件二"/>
      <sheetName val="dw list"/>
      <sheetName val="A翼写字楼"/>
      <sheetName val="S-Hotel"/>
      <sheetName val="下拉菜单"/>
      <sheetName val="第一部分定价"/>
      <sheetName val="Combo"/>
      <sheetName val="基本资料"/>
      <sheetName val="清单汇总"/>
      <sheetName val="KDB"/>
      <sheetName val="取费系数"/>
      <sheetName val="SR6SUM"/>
      <sheetName val="92#"/>
      <sheetName val="基 础"/>
      <sheetName val="数据"/>
      <sheetName val="B1-1清单外装修"/>
      <sheetName val="三号清单之电气工程综合单价分析"/>
      <sheetName val="三号清单之给排水工程综合单价分析"/>
      <sheetName val="before"/>
      <sheetName val="目录"/>
      <sheetName val="Sheet1 (11)"/>
      <sheetName val="机房工程B"/>
      <sheetName val="P1012001"/>
      <sheetName val="设计部"/>
      <sheetName val="Aging Datasheet"/>
      <sheetName val="ECCS_1 DataSheet"/>
      <sheetName val="KPI Datasheet"/>
      <sheetName val="土建工程综合单价表"/>
      <sheetName val="土建工程综合单价组价明细表"/>
      <sheetName val="Bill-2.1（1）"/>
      <sheetName val="rebrand"/>
      <sheetName val="企业格式单价分析表"/>
      <sheetName val="JOA首頁"/>
      <sheetName val="第二章 - 可视对讲系统"/>
      <sheetName val="土方"/>
      <sheetName val="成本测算"/>
      <sheetName val="总价"/>
      <sheetName val="Fly Sheets"/>
      <sheetName val="建筑面积 "/>
      <sheetName val="Fee Rate Summary"/>
      <sheetName val="MC"/>
      <sheetName val="7#强电"/>
      <sheetName val="工程计算书"/>
      <sheetName val="G.1R-Shou COP Gf"/>
      <sheetName val="ben"/>
      <sheetName val="材料名称标准表"/>
      <sheetName val="KKKKKKKK"/>
      <sheetName val="推拉"/>
      <sheetName val="电气设置"/>
      <sheetName val="电气计算"/>
      <sheetName val="点表"/>
      <sheetName val="index"/>
      <sheetName val="附表02.管材管件"/>
      <sheetName val="五金（华建+坚朗）"/>
      <sheetName val="材料表-王瑜"/>
      <sheetName val="G2C2"/>
      <sheetName val="架空层绿化回填土计算表"/>
      <sheetName val="架空层消防路回填土计算表"/>
      <sheetName val="D0026B3"/>
      <sheetName val="一层板"/>
      <sheetName val="底板梁"/>
      <sheetName val=""/>
      <sheetName val="按新系统"/>
      <sheetName val="措施费测算"/>
      <sheetName val="承台(砖模) "/>
      <sheetName val="工程量计算"/>
      <sheetName val="报价细目表"/>
      <sheetName val="单价分析过程"/>
      <sheetName val="主要材料价格表 (2)"/>
      <sheetName val="开办费项目"/>
      <sheetName val="汇总"/>
      <sheetName val="工程量清单计价表-塔楼-03"/>
      <sheetName val="Sheet2"/>
      <sheetName val="基础工程量估算"/>
      <sheetName val="基础项目"/>
      <sheetName val="安装综合单价分析表"/>
      <sheetName val="slipsumpR"/>
      <sheetName val="名称"/>
      <sheetName val="做法表"/>
      <sheetName val="塔楼主体"/>
      <sheetName val="PUR资料库"/>
      <sheetName val="甲"/>
      <sheetName val="甲指乙供材料报价表"/>
      <sheetName val="表3"/>
      <sheetName val="8、主材品牌表 "/>
      <sheetName val="单价分析"/>
      <sheetName val="@cover"/>
      <sheetName val="定额"/>
      <sheetName val="配合比"/>
      <sheetName val="封"/>
      <sheetName val="模板参数"/>
      <sheetName val="送电装材统计"/>
      <sheetName val="_______"/>
      <sheetName val="核算项目余额表"/>
      <sheetName val="工程材料"/>
      <sheetName val="土建直接费"/>
      <sheetName val="室内汇总"/>
      <sheetName val="综合单价分析表-详细"/>
      <sheetName val="15-1-A户型"/>
      <sheetName val="单价分析表"/>
      <sheetName val="分部分项清单(模板)"/>
      <sheetName val="材料汇总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十一工程用款统计"/>
      <sheetName val="封面"/>
      <sheetName val="4800万美元偿还计划"/>
      <sheetName val="拆迁9.18累计"/>
      <sheetName val="拆迁9.19后计划"/>
      <sheetName val="2000年用款计划"/>
      <sheetName val="投资计划"/>
      <sheetName val="现金流量"/>
      <sheetName val="还本付息"/>
      <sheetName val="损益表"/>
      <sheetName val="总成本"/>
      <sheetName val="收入"/>
      <sheetName val="面积"/>
      <sheetName val="单方成本"/>
      <sheetName val="敏感参数"/>
      <sheetName val="1#地"/>
      <sheetName val="2#地 "/>
      <sheetName val="2#8#增加费用"/>
      <sheetName val="4#"/>
      <sheetName val="3#"/>
      <sheetName val="5#办公"/>
      <sheetName val="6#"/>
      <sheetName val="7#地"/>
      <sheetName val="8#地"/>
      <sheetName val="9#地"/>
      <sheetName val="10#地"/>
      <sheetName val="大木仓"/>
      <sheetName val="前期市政"/>
      <sheetName val="一期市政"/>
      <sheetName val="二期市政"/>
      <sheetName val="其余市政"/>
      <sheetName val="地铁商城"/>
      <sheetName val="Sheet3"/>
      <sheetName val="基础资料（B）"/>
      <sheetName val="面积指标"/>
      <sheetName val="5201.2004"/>
      <sheetName val="写字楼B"/>
      <sheetName val="投资估算表"/>
      <sheetName val="索引表"/>
      <sheetName val="Aging Datasheet"/>
      <sheetName val="ECCS_1 DataSheet"/>
      <sheetName val="KPI Datasheet"/>
      <sheetName val="CFS"/>
      <sheetName val="Parameters"/>
      <sheetName val="分产品销售收入、成本分析表"/>
      <sheetName val="雷梦"/>
      <sheetName val="三分厂04年1-12月销售价 "/>
      <sheetName val="05年1月销售价"/>
      <sheetName val="04年12月销售价"/>
      <sheetName val="资产品名库"/>
      <sheetName val="华房01"/>
      <sheetName val="健翔01"/>
      <sheetName val="京通01"/>
      <sheetName val="字典(不需输入)"/>
      <sheetName val="目录"/>
      <sheetName val="成本测算"/>
      <sheetName val="选择报表"/>
      <sheetName val="资产负债表"/>
      <sheetName val="A翼写字楼"/>
      <sheetName val="银行借款询证"/>
      <sheetName val="敏感详细分析"/>
      <sheetName val="Note 1 - Recon Profit"/>
      <sheetName val="Cash Flow Statement"/>
      <sheetName val="资产负债表汇编"/>
      <sheetName val="重要参数汇总"/>
      <sheetName val="目标成本汇总表"/>
      <sheetName val="CJA 2006"/>
      <sheetName val=""/>
      <sheetName val="总表"/>
      <sheetName val="PL 2007"/>
      <sheetName val="PL 2005"/>
      <sheetName val="PL 2006"/>
      <sheetName val="W"/>
      <sheetName val="1-合同台帐"/>
      <sheetName val="合同台帐"/>
      <sheetName val="CS02表"/>
      <sheetName val="时间设置"/>
      <sheetName val="合同及付款台账"/>
      <sheetName val="旅游地产预算总表"/>
      <sheetName val="1参"/>
      <sheetName val="1收"/>
      <sheetName val="1支"/>
      <sheetName val="成本指标明细"/>
      <sheetName val="2011年立项"/>
      <sheetName val="链接"/>
      <sheetName val="5清波"/>
      <sheetName val="1-1基本信息"/>
      <sheetName val="“预算选填立项必填”成本差异表"/>
      <sheetName val="表Ⅰ-3 项目设计指标及资源汇总表"/>
      <sheetName val="滚动"/>
      <sheetName val="日报(有预售证的)"/>
      <sheetName val="34#楼"/>
      <sheetName val="6#楼"/>
      <sheetName val="9#楼"/>
      <sheetName val="5#幼儿园"/>
      <sheetName val="XL4Poppy"/>
      <sheetName val="土建工程综合单价表"/>
      <sheetName val="JY-4"/>
      <sheetName val="成本项目"/>
      <sheetName val="Adjustment"/>
      <sheetName val="营销费用预算"/>
      <sheetName val="营销合约"/>
      <sheetName val="楼宇价目表A10"/>
      <sheetName val="楼宇价目表A9"/>
      <sheetName val="楼宇价目表B1"/>
      <sheetName val="楼宇价目表B2"/>
      <sheetName val="分类说明"/>
      <sheetName val="原因说明"/>
      <sheetName val="填报说明"/>
      <sheetName val="list"/>
      <sheetName val="NAME"/>
      <sheetName val="General_Assum"/>
      <sheetName val="估算汇总表"/>
      <sheetName val="单方成本测算(帐面)"/>
      <sheetName val="成本结转表(IFRS)"/>
      <sheetName val="3.1 规划设计费(设计提供) 10.19"/>
      <sheetName val="040506利息分摊"/>
      <sheetName val="2006内部公司往来利息及调整（per entity）"/>
      <sheetName val="07利息分摊"/>
      <sheetName val="合同付款"/>
      <sheetName val="HKBUD"/>
      <sheetName val="Sheet1"/>
      <sheetName val="填表说明"/>
      <sheetName val="G2TempSheet"/>
      <sheetName val="主干系统"/>
      <sheetName val="MOHKG"/>
      <sheetName val="工程量计算表"/>
      <sheetName val="POWER ASSUMPTIONS"/>
      <sheetName val="主要规划指标"/>
      <sheetName val="银行"/>
      <sheetName val="投入计划（中间数据）"/>
      <sheetName val="销售收入表"/>
      <sheetName val="面积指标表"/>
      <sheetName val="现金流分析表"/>
      <sheetName val="单价"/>
      <sheetName val="企业表一"/>
      <sheetName val="M-5C"/>
      <sheetName val="M-5A"/>
      <sheetName val="资金计划 "/>
      <sheetName val="Control"/>
      <sheetName val="Bank Debt"/>
      <sheetName val="GFA"/>
      <sheetName val="封面&amp;目录"/>
      <sheetName val="QY"/>
      <sheetName val="Financial highligts"/>
      <sheetName val="Toolbox"/>
      <sheetName val="07水"/>
      <sheetName val="西西经营计划(2100万美元按原合同偿还)"/>
      <sheetName val="设计部"/>
      <sheetName val="牛栏山一级"/>
      <sheetName val="金泰(艳澜山)"/>
      <sheetName val="Overstatement"/>
      <sheetName val="报表项目基本情况表"/>
      <sheetName val="2004年"/>
      <sheetName val="2006年"/>
      <sheetName val="2005年"/>
      <sheetName val="资本化利息分配表"/>
      <sheetName val="拆迁9_18累计"/>
      <sheetName val="拆迁9_19后计划"/>
      <sheetName val="2#地_"/>
      <sheetName val="Aging_Datasheet"/>
      <sheetName val="ECCS_1_DataSheet"/>
      <sheetName val="KPI_Datasheet"/>
      <sheetName val="三分厂04年1-12月销售价_"/>
      <sheetName val="Note_1_-_Recon_Profit"/>
      <sheetName val="Cash_Flow_Statement"/>
      <sheetName val="CJA_2006"/>
      <sheetName val="PL_2007"/>
      <sheetName val="PL_2005"/>
      <sheetName val="PL_2006"/>
      <sheetName val="表Ⅰ-3_项目设计指标及资源汇总表"/>
      <sheetName val="5201_200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面积指标"/>
      <sheetName val="投资进度"/>
      <sheetName val="销售收入"/>
      <sheetName val="资金平衡"/>
      <sheetName val="损益表"/>
      <sheetName val="财务费用"/>
      <sheetName val="结果分析"/>
      <sheetName val="Sheet4"/>
      <sheetName val="Sheet5"/>
      <sheetName val="Sheet6"/>
      <sheetName val="Sheet7"/>
      <sheetName val="Sheet8"/>
      <sheetName val="Sheet9"/>
      <sheetName val="Sheet10"/>
      <sheetName val="5201.2004"/>
      <sheetName val="写字楼B"/>
      <sheetName val="基础资料（B）"/>
      <sheetName val="目录"/>
      <sheetName val="Note 1 - Recon Profit"/>
      <sheetName val="Cash Flow Statement"/>
      <sheetName val="银行借款询证"/>
      <sheetName val="华房01"/>
      <sheetName val="健翔01"/>
      <sheetName val="京通01"/>
      <sheetName val="资产品名库"/>
      <sheetName val="字典(不需输入)"/>
      <sheetName val="投资估算表"/>
      <sheetName val="雷梦"/>
      <sheetName val="三分厂04年1-12月销售价 "/>
      <sheetName val="05年1月销售价"/>
      <sheetName val="04年12月销售价"/>
      <sheetName val="PL 2007"/>
      <sheetName val="PL 2005"/>
      <sheetName val="PL 2006"/>
      <sheetName val="Aging Datasheet"/>
      <sheetName val="敏感参数"/>
      <sheetName val="索引表"/>
      <sheetName val="（区域维度）项目立项批复及总额指标梳理"/>
      <sheetName val="Sheet2"/>
      <sheetName val="A翼写字楼"/>
      <sheetName val="资产负债表汇编"/>
      <sheetName val="分产品销售收入、成本分析表"/>
      <sheetName val="物业服务收入"/>
      <sheetName val="敏感详细分析"/>
      <sheetName val="Parameters"/>
      <sheetName val="5清波"/>
      <sheetName val="资产负债表"/>
      <sheetName val="选择报表"/>
      <sheetName val="成本测算"/>
      <sheetName val="ECCS_1 DataSheet"/>
      <sheetName val="KPI Datasheet"/>
      <sheetName val="1参"/>
      <sheetName val="1收"/>
      <sheetName val="1支"/>
      <sheetName val="CFS"/>
      <sheetName val="CJA 2006"/>
      <sheetName val="时间设置"/>
      <sheetName val="报表项目基本情况表"/>
      <sheetName val="目标成本测算模板"/>
      <sheetName val="链接"/>
      <sheetName val="合同台帐"/>
      <sheetName val="滚动"/>
      <sheetName val="表Ⅲ-1 项目目标成本测算"/>
      <sheetName val="重要参数汇总"/>
      <sheetName val="QY"/>
      <sheetName val="list"/>
      <sheetName val="目标成本1"/>
      <sheetName val="成本台帐"/>
      <sheetName val="商业综合成本"/>
      <sheetName val="主要规划指标"/>
      <sheetName val="NAME"/>
      <sheetName val="合同台账"/>
      <sheetName val="General_Assum"/>
      <sheetName val="二号清单-联排别墅地下土建（14#）"/>
      <sheetName val="Open"/>
      <sheetName val="招标方式和定标方式自动统计"/>
      <sheetName val="2004年"/>
      <sheetName val="2006年"/>
      <sheetName val="2005年"/>
      <sheetName val="资本化利息分配表"/>
      <sheetName val="3.1 规划设计费(设计提供) 10.19"/>
      <sheetName val="Financial highligts"/>
      <sheetName val="新的工作表"/>
      <sheetName val="G2TempSheet"/>
      <sheetName val="资金计划 "/>
      <sheetName val="#REF!"/>
      <sheetName val="Control"/>
      <sheetName val="Bank Debt"/>
      <sheetName val="GFA"/>
      <sheetName val="按合同排序"/>
      <sheetName val="合同分类及部门名称、经办人"/>
      <sheetName val="Ten"/>
      <sheetName val="PY-pp"/>
      <sheetName val="Summary"/>
      <sheetName val="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估算备份"/>
      <sheetName val="封面"/>
      <sheetName val="面积指标"/>
      <sheetName val="投资进度 "/>
      <sheetName val="销售收入"/>
      <sheetName val="资金平衡"/>
      <sheetName val="损益表"/>
      <sheetName val="财务费用"/>
      <sheetName val="结果分析"/>
      <sheetName val="Sheet4"/>
      <sheetName val="Sheet5"/>
      <sheetName val="Sheet6"/>
      <sheetName val="Sheet7"/>
      <sheetName val="Sheet8"/>
      <sheetName val="Sheet9"/>
      <sheetName val="Sheet10"/>
      <sheetName val="汇总"/>
      <sheetName val="5201.2004"/>
      <sheetName val="甲供苗木起挖运输"/>
      <sheetName val="投资估算表"/>
      <sheetName val="Parameters"/>
      <sheetName val="资产负债表"/>
      <sheetName val="敏感参数"/>
      <sheetName val="资产品名库"/>
      <sheetName val="字典(不需输入)"/>
      <sheetName val="目录"/>
      <sheetName val="基础资料（B）"/>
      <sheetName val="分产品销售收入、成本分析表"/>
      <sheetName val="雷梦"/>
      <sheetName val="ECCS_1 DataSheet"/>
      <sheetName val="CJA 2006"/>
      <sheetName val="写字楼B"/>
      <sheetName val="Aging Datasheet"/>
      <sheetName val="KPI Datasheet"/>
      <sheetName val="工业"/>
      <sheetName val="敏感详细分析"/>
      <sheetName val="资产负债表汇编"/>
      <sheetName val="A翼写字楼"/>
      <sheetName val="PL 2007"/>
      <sheetName val="PL 2005"/>
      <sheetName val="PL 2006"/>
      <sheetName val="三分厂04年1-12月销售价 "/>
      <sheetName val="05年1月销售价"/>
      <sheetName val="04年12月销售价"/>
      <sheetName val="CFS"/>
      <sheetName val="索引表"/>
      <sheetName val="选择报表"/>
      <sheetName val="华房01"/>
      <sheetName val="健翔01"/>
      <sheetName val="京通01"/>
      <sheetName val="Note 1 - Recon Profit"/>
      <sheetName val="Cash Flow Statement"/>
      <sheetName val=""/>
      <sheetName val="1参"/>
      <sheetName val="1收"/>
      <sheetName val="1支"/>
      <sheetName val="动态成本信息"/>
      <sheetName val="1-合同台帐"/>
      <sheetName val="13年新增"/>
      <sheetName val="商业综合成本"/>
      <sheetName val="成本测算"/>
      <sheetName val="表Ⅲ-5 费用预算表"/>
      <sheetName val="合同及付款台帐"/>
      <sheetName val="2011年立项"/>
      <sheetName val="合同及付款台账"/>
      <sheetName val="QY"/>
      <sheetName val="list"/>
      <sheetName val="12#楼"/>
      <sheetName val="7#楼"/>
      <sheetName val="8#楼"/>
      <sheetName val="车库"/>
      <sheetName val="合同台帐"/>
      <sheetName val="报表项目基本情况表"/>
      <sheetName val="NAME"/>
      <sheetName val="成本台帐"/>
      <sheetName val="主要规划指标"/>
      <sheetName val="#REF!"/>
      <sheetName val="Sheet2"/>
      <sheetName val="单方成本测算(帐面)"/>
      <sheetName val="成本结转表(IFRS)"/>
      <sheetName val="物业服务收入"/>
      <sheetName val="时间设置"/>
      <sheetName val="Adjustment"/>
      <sheetName val="收入与成本"/>
      <sheetName val="销售比率"/>
      <sheetName val="G1-1 building"/>
      <sheetName val="重要参数汇总"/>
      <sheetName val="牛栏山一级"/>
      <sheetName val="金泰(艳澜山)"/>
      <sheetName val="Overstatement"/>
      <sheetName val="040506利息分摊"/>
      <sheetName val="2006内部公司往来利息及调整（per entity）"/>
      <sheetName val="07利息分摊"/>
      <sheetName val="2004年"/>
      <sheetName val="2006年"/>
      <sheetName val="2005年"/>
      <sheetName val="资本化利息分配表"/>
      <sheetName val="3.1 规划设计费(设计提供) 10.19"/>
      <sheetName val="HKBUD"/>
      <sheetName val="company operations"/>
      <sheetName val="hangzhou2"/>
      <sheetName val="O301"/>
      <sheetName val="tph-comrental"/>
      <sheetName val="qu"/>
      <sheetName val="已售按揭回款"/>
      <sheetName val="cashflow-commerci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4301.2004ch"/>
      <sheetName val="5201.2004"/>
      <sheetName val="城花营销费用"/>
      <sheetName val="预算执行情况 (2)"/>
      <sheetName val="大表2004"/>
      <sheetName val="预算执行情况"/>
      <sheetName val="城花费用明细新"/>
      <sheetName val="城花营销费用预算"/>
      <sheetName val="大表"/>
      <sheetName val="11-12"/>
      <sheetName val="4301"/>
      <sheetName val="比较"/>
      <sheetName val="Parameters"/>
      <sheetName val="目录"/>
      <sheetName val="Note 1 - Recon Profit"/>
      <sheetName val="Cash Flow Statement"/>
      <sheetName val="组团面积"/>
      <sheetName val="套数"/>
      <sheetName val="总指标"/>
      <sheetName val="基础资料（B）"/>
      <sheetName val="2004年"/>
      <sheetName val="2006年"/>
      <sheetName val="2005年"/>
      <sheetName val="资本化利息分配表"/>
      <sheetName val="Aging Datasheet"/>
      <sheetName val="面积指标"/>
      <sheetName val="单方成本测算(帐面)"/>
      <sheetName val="成本结转表(IFRS)"/>
      <sheetName val="写字楼B"/>
      <sheetName val="参数表"/>
      <sheetName val="CFS"/>
      <sheetName val="敏感参数"/>
      <sheetName val="#REF!"/>
      <sheetName val="内围地梁钢筋说明"/>
      <sheetName val="21"/>
      <sheetName val="墙面工程"/>
      <sheetName val="建筑面积 "/>
      <sheetName val="工程量计算书"/>
      <sheetName val="汇总表"/>
      <sheetName val="名称"/>
      <sheetName val="规划指标"/>
      <sheetName val="计算表"/>
      <sheetName val="土建工程综合单价表"/>
      <sheetName val="综合单价汇总表"/>
      <sheetName val="枣园--建安-间接"/>
      <sheetName val="土建工程综合单价组价明细表"/>
      <sheetName val="全期规划指标 "/>
      <sheetName val="财务费用"/>
      <sheetName val="收入与成本"/>
      <sheetName val="销售比率"/>
      <sheetName val="BS"/>
      <sheetName val="材料费"/>
      <sheetName val="成本汇总 "/>
      <sheetName val="施工参考单价报价表"/>
      <sheetName val="甲指乙供材料报价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日期编号（A）"/>
      <sheetName val="住宅面积明细（B-1)"/>
      <sheetName val="非住宅面积明细（B-2)"/>
      <sheetName val="分期开发安排（B-3）"/>
      <sheetName val="基础资料（B）"/>
      <sheetName val="成本测算（C)"/>
      <sheetName val="项目计划（D)"/>
      <sheetName val="付款计划（E)"/>
      <sheetName val="销售（F）"/>
      <sheetName val="回款（-1)"/>
      <sheetName val="租金（G)"/>
      <sheetName val="税金及留存资产"/>
      <sheetName val="现金流量（H)"/>
      <sheetName val="资金来源与运用(I)"/>
      <sheetName val="Sheet10"/>
      <sheetName val="5201.2004"/>
      <sheetName val="Parameters"/>
      <sheetName val="面积指标"/>
      <sheetName val="写字楼B"/>
      <sheetName val="Note 1 - Recon Profit"/>
      <sheetName val="Cash Flow Statement"/>
      <sheetName val="敏感参数"/>
      <sheetName val="CF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面积指标"/>
      <sheetName val="项目成本分摊"/>
      <sheetName val="投资进度"/>
      <sheetName val="月度投资进度计划"/>
      <sheetName val="七通一平转让(8000）"/>
      <sheetName val="七通一平转让(9000）"/>
      <sheetName val="七通一平转让(8500）"/>
      <sheetName val="七通一平转让(底线）"/>
      <sheetName val="七通一平转让(理想）"/>
      <sheetName val="月度销售收入"/>
      <sheetName val="面积繁感性分析"/>
      <sheetName val="损益表"/>
      <sheetName val="商业销售损益"/>
      <sheetName val="月度资金平衡"/>
      <sheetName val="公寓损益表"/>
      <sheetName val="办公损益表"/>
      <sheetName val="损益表 (2)"/>
      <sheetName val="繁感性分析"/>
      <sheetName val="出租部分贴现"/>
      <sheetName val="商业损益表"/>
      <sheetName val="损益表汇总(蔡)"/>
      <sheetName val="财务费用"/>
      <sheetName val="敏感性分析"/>
      <sheetName val="建安成本分析"/>
      <sheetName val="销售费用分析"/>
      <sheetName val="写字楼B"/>
      <sheetName val="5201.2004"/>
      <sheetName val="敏感参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面积指标"/>
      <sheetName val="投资进度"/>
      <sheetName val="指标调整分析"/>
      <sheetName val="资金平衡表"/>
      <sheetName val="财务费用"/>
      <sheetName val="销售收入"/>
      <sheetName val="损益表"/>
      <sheetName val="售价静态分析"/>
      <sheetName val="合同执行情况表"/>
      <sheetName val="支付台账"/>
      <sheetName val="露台计算"/>
      <sheetName val="门窗计算"/>
      <sheetName val="基础数据（道路面积）"/>
      <sheetName val="基础数据（户型户数）"/>
      <sheetName val="基础资料（B）"/>
      <sheetName val="5201.2004"/>
      <sheetName val="写字楼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8497B"/>
      </a:dk2>
      <a:lt2>
        <a:srgbClr val="EFEFE7"/>
      </a:lt2>
      <a:accent1>
        <a:srgbClr val="4A82BD"/>
      </a:accent1>
      <a:accent2>
        <a:srgbClr val="C6514A"/>
      </a:accent2>
      <a:accent3>
        <a:srgbClr val="9CBA5A"/>
      </a:accent3>
      <a:accent4>
        <a:srgbClr val="8465A5"/>
      </a:accent4>
      <a:accent5>
        <a:srgbClr val="4AAEC6"/>
      </a:accent5>
      <a:accent6>
        <a:srgbClr val="F79642"/>
      </a:accent6>
      <a:hlink>
        <a:srgbClr val="180CBD"/>
      </a:hlink>
      <a:folHlink>
        <a:srgbClr val="63009C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微軟正黑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hade val="98000"/>
                <a:satMod val="300000"/>
              </a:schemeClr>
            </a:gs>
            <a:gs pos="25000">
              <a:schemeClr val="phClr">
                <a:tint val="37000"/>
                <a:shade val="98000"/>
                <a:satMod val="300000"/>
              </a:schemeClr>
            </a:gs>
            <a:gs pos="100000">
              <a:schemeClr val="phClr">
                <a:tint val="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75000"/>
                <a:satMod val="160000"/>
              </a:schemeClr>
            </a:gs>
            <a:gs pos="62000">
              <a:schemeClr val="phClr">
                <a:satMod val="125000"/>
              </a:schemeClr>
            </a:gs>
            <a:gs pos="100000">
              <a:schemeClr val="phClr">
                <a:tint val="80000"/>
                <a:satMod val="140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/>
          </a:solidFill>
          <a:prstDash val="solid"/>
        </a:ln>
        <a:ln w="25400" cap="rnd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63500" dist="25400" dir="5400000">
              <a:srgbClr val="000000">
                <a:alpha val="43137"/>
              </a:srgbClr>
            </a:outerShdw>
          </a:effectLst>
        </a:effectStyle>
        <a:effectStyle>
          <a:effectLst>
            <a:outerShdw blurRad="50800" dist="38100" dir="5400000">
              <a:srgbClr val="000000">
                <a:alpha val="45882"/>
              </a:srgbClr>
            </a:outerShdw>
          </a:effectLst>
          <a:scene3d>
            <a:camera prst="orthographicFront" fov="0">
              <a:rot lat="0" lon="0" rev="0"/>
            </a:camera>
            <a:lightRig rig="contrasting" dir="t">
              <a:rot lat="0" lon="0" rev="16500000"/>
            </a:lightRig>
          </a:scene3d>
          <a:sp3d contourW="12700" prstMaterial="powder">
            <a:bevelT h="50800"/>
            <a:contourClr>
              <a:schemeClr val="phClr"/>
            </a:contourClr>
          </a:sp3d>
        </a:effectStyle>
        <a:effectStyle>
          <a:effectLst>
            <a:reflection blurRad="12700" stA="25000" endPos="28000" dist="38100" dir="5400000" sy="-100000"/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>
            <a:bevelT w="139700" h="38100"/>
            <a:contourClr>
              <a:schemeClr val="phClr"/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75000"/>
                <a:satMod val="250000"/>
              </a:schemeClr>
            </a:gs>
            <a:gs pos="20000">
              <a:schemeClr val="phClr">
                <a:shade val="85000"/>
                <a:satMod val="175000"/>
              </a:schemeClr>
            </a:gs>
            <a:gs pos="100000">
              <a:schemeClr val="phClr">
                <a:tint val="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0000"/>
                <a:satMod val="145000"/>
              </a:schemeClr>
            </a:gs>
            <a:gs pos="30000">
              <a:schemeClr val="phClr">
                <a:shade val="65000"/>
                <a:satMod val="155000"/>
              </a:schemeClr>
            </a:gs>
            <a:gs pos="100000">
              <a:schemeClr val="phClr">
                <a:tint val="60000"/>
                <a:satMod val="170000"/>
              </a:schemeClr>
            </a:gs>
          </a:gsLst>
          <a:lin ang="16200000" scaled="1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50"/>
  <sheetViews>
    <sheetView tabSelected="1" zoomScale="115" zoomScaleNormal="115" workbookViewId="0">
      <pane xSplit="3" ySplit="5" topLeftCell="D6" activePane="bottomRight" state="frozen"/>
      <selection/>
      <selection pane="topRight"/>
      <selection pane="bottomLeft"/>
      <selection pane="bottomRight" activeCell="C40" sqref="C40"/>
    </sheetView>
  </sheetViews>
  <sheetFormatPr defaultColWidth="9.14285714285714" defaultRowHeight="24" customHeight="1"/>
  <cols>
    <col min="1" max="1" width="5" style="24" customWidth="1"/>
    <col min="2" max="2" width="14.6380952380952" style="20" customWidth="1"/>
    <col min="3" max="3" width="28.3047619047619" style="20" customWidth="1"/>
    <col min="4" max="4" width="5" style="20" customWidth="1"/>
    <col min="5" max="5" width="9.14285714285714" style="20"/>
    <col min="6" max="6" width="10.8571428571429" style="20"/>
    <col min="7" max="8" width="12.1428571428571" style="20"/>
    <col min="9" max="9" width="9.28571428571429" style="20"/>
    <col min="10" max="11" width="12.8571428571429" style="20"/>
    <col min="12" max="12" width="10.8571428571429" style="20"/>
    <col min="13" max="13" width="12.1428571428571" style="20"/>
    <col min="14" max="14" width="16.2857142857143" style="25"/>
    <col min="15" max="16384" width="9.14285714285714" style="20"/>
  </cols>
  <sheetData>
    <row r="1" s="19" customFormat="1" ht="32" customHeight="1" spans="1:15">
      <c r="A1" s="26" t="s">
        <v>0</v>
      </c>
      <c r="B1" s="26"/>
      <c r="C1" s="26"/>
      <c r="D1" s="26"/>
      <c r="E1" s="27"/>
      <c r="F1" s="27"/>
      <c r="G1" s="27"/>
      <c r="H1" s="27"/>
      <c r="I1" s="54"/>
      <c r="J1" s="27"/>
      <c r="K1" s="27"/>
      <c r="L1" s="27"/>
      <c r="M1" s="27"/>
      <c r="N1" s="55"/>
      <c r="O1" s="26"/>
    </row>
    <row r="2" s="20" customFormat="1" ht="32" customHeight="1" spans="1:15">
      <c r="A2" s="28" t="s">
        <v>1</v>
      </c>
      <c r="B2" s="29"/>
      <c r="C2" s="29"/>
      <c r="D2" s="28"/>
      <c r="E2" s="30"/>
      <c r="F2" s="31"/>
      <c r="G2" s="31" t="s">
        <v>2</v>
      </c>
      <c r="H2" s="31"/>
      <c r="I2" s="56"/>
      <c r="J2" s="31"/>
      <c r="K2" s="31"/>
      <c r="L2" s="31"/>
      <c r="M2" s="31"/>
      <c r="N2" s="57"/>
      <c r="O2" s="29"/>
    </row>
    <row r="3" s="20" customFormat="1" ht="32" customHeight="1" spans="1:15">
      <c r="A3" s="28" t="s">
        <v>3</v>
      </c>
      <c r="B3" s="29" t="s">
        <v>4</v>
      </c>
      <c r="C3" s="29" t="s">
        <v>5</v>
      </c>
      <c r="D3" s="28" t="s">
        <v>6</v>
      </c>
      <c r="E3" s="30" t="s">
        <v>7</v>
      </c>
      <c r="F3" s="30" t="s">
        <v>8</v>
      </c>
      <c r="G3" s="30"/>
      <c r="H3" s="30"/>
      <c r="I3" s="58"/>
      <c r="J3" s="30"/>
      <c r="K3" s="30"/>
      <c r="L3" s="30"/>
      <c r="M3" s="30" t="s">
        <v>9</v>
      </c>
      <c r="N3" s="57" t="s">
        <v>10</v>
      </c>
      <c r="O3" s="29" t="s">
        <v>11</v>
      </c>
    </row>
    <row r="4" s="20" customFormat="1" ht="51" spans="1:15">
      <c r="A4" s="28"/>
      <c r="B4" s="29"/>
      <c r="C4" s="29"/>
      <c r="D4" s="28"/>
      <c r="E4" s="30"/>
      <c r="F4" s="30" t="s">
        <v>12</v>
      </c>
      <c r="G4" s="30" t="s">
        <v>13</v>
      </c>
      <c r="H4" s="30" t="s">
        <v>14</v>
      </c>
      <c r="I4" s="58" t="s">
        <v>15</v>
      </c>
      <c r="J4" s="30" t="s">
        <v>16</v>
      </c>
      <c r="K4" s="30" t="s">
        <v>17</v>
      </c>
      <c r="L4" s="30" t="s">
        <v>18</v>
      </c>
      <c r="M4" s="30"/>
      <c r="N4" s="57"/>
      <c r="O4" s="29"/>
    </row>
    <row r="5" s="20" customFormat="1" ht="27" customHeight="1" spans="1:15">
      <c r="A5" s="28"/>
      <c r="B5" s="29"/>
      <c r="C5" s="29"/>
      <c r="D5" s="28"/>
      <c r="E5" s="30"/>
      <c r="F5" s="30"/>
      <c r="G5" s="30" t="s">
        <v>19</v>
      </c>
      <c r="H5" s="30" t="s">
        <v>20</v>
      </c>
      <c r="I5" s="58" t="s">
        <v>21</v>
      </c>
      <c r="J5" s="30"/>
      <c r="K5" s="58">
        <v>0.06</v>
      </c>
      <c r="L5" s="58">
        <v>0.09</v>
      </c>
      <c r="M5" s="30"/>
      <c r="N5" s="57"/>
      <c r="O5" s="29"/>
    </row>
    <row r="6" s="20" customFormat="1" ht="22" customHeight="1" spans="1:15">
      <c r="A6" s="32" t="s">
        <v>22</v>
      </c>
      <c r="B6" s="32"/>
      <c r="C6" s="32"/>
      <c r="D6" s="28"/>
      <c r="E6" s="30"/>
      <c r="F6" s="30"/>
      <c r="G6" s="30"/>
      <c r="H6" s="30"/>
      <c r="I6" s="58"/>
      <c r="J6" s="30"/>
      <c r="K6" s="58"/>
      <c r="L6" s="58"/>
      <c r="M6" s="30"/>
      <c r="N6" s="57"/>
      <c r="O6" s="29"/>
    </row>
    <row r="7" s="20" customFormat="1" ht="32" customHeight="1" spans="1:15">
      <c r="A7" s="33">
        <v>1</v>
      </c>
      <c r="B7" s="34" t="s">
        <v>23</v>
      </c>
      <c r="C7" s="34" t="s">
        <v>24</v>
      </c>
      <c r="D7" s="33" t="s">
        <v>25</v>
      </c>
      <c r="E7" s="35">
        <v>13</v>
      </c>
      <c r="F7" s="35">
        <v>115</v>
      </c>
      <c r="G7" s="35">
        <f>H7+H7*I7</f>
        <v>561.75</v>
      </c>
      <c r="H7" s="35">
        <v>535</v>
      </c>
      <c r="I7" s="59">
        <v>0.05</v>
      </c>
      <c r="J7" s="35">
        <v>45</v>
      </c>
      <c r="K7" s="35">
        <f>(F7+G7+J7)*$K$5</f>
        <v>43.305</v>
      </c>
      <c r="L7" s="35">
        <f>(F7+G7+J7+K7)*$L$5</f>
        <v>68.85495</v>
      </c>
      <c r="M7" s="60">
        <f>F7+G7+J7+K7+L7</f>
        <v>833.90995</v>
      </c>
      <c r="N7" s="60">
        <f>M7*E7</f>
        <v>10840.82935</v>
      </c>
      <c r="O7" s="34" t="s">
        <v>26</v>
      </c>
    </row>
    <row r="8" s="20" customFormat="1" customHeight="1" spans="1:15">
      <c r="A8" s="28"/>
      <c r="B8" s="29"/>
      <c r="C8" s="29" t="s">
        <v>27</v>
      </c>
      <c r="D8" s="28"/>
      <c r="E8" s="30"/>
      <c r="F8" s="30"/>
      <c r="G8" s="30"/>
      <c r="H8" s="30"/>
      <c r="I8" s="58"/>
      <c r="J8" s="30"/>
      <c r="K8" s="30"/>
      <c r="L8" s="30"/>
      <c r="M8" s="57"/>
      <c r="N8" s="57">
        <f>+N7</f>
        <v>10840.82935</v>
      </c>
      <c r="O8" s="29"/>
    </row>
    <row r="9" s="20" customFormat="1" ht="22" customHeight="1" spans="1:15">
      <c r="A9" s="32" t="s">
        <v>28</v>
      </c>
      <c r="B9" s="36"/>
      <c r="C9" s="36"/>
      <c r="D9" s="28"/>
      <c r="E9" s="30"/>
      <c r="F9" s="30"/>
      <c r="G9" s="30"/>
      <c r="H9" s="30"/>
      <c r="I9" s="58"/>
      <c r="J9" s="30"/>
      <c r="K9" s="58"/>
      <c r="L9" s="58"/>
      <c r="M9" s="30"/>
      <c r="N9" s="57"/>
      <c r="O9" s="29"/>
    </row>
    <row r="10" s="20" customFormat="1" ht="32" customHeight="1" spans="1:15">
      <c r="A10" s="33">
        <v>1</v>
      </c>
      <c r="B10" s="34" t="s">
        <v>29</v>
      </c>
      <c r="C10" s="34" t="s">
        <v>30</v>
      </c>
      <c r="D10" s="33" t="s">
        <v>25</v>
      </c>
      <c r="E10" s="35">
        <v>50.5</v>
      </c>
      <c r="F10" s="37">
        <v>140</v>
      </c>
      <c r="G10" s="37">
        <f>H10+H10*I10</f>
        <v>78.75</v>
      </c>
      <c r="H10" s="37">
        <v>75</v>
      </c>
      <c r="I10" s="61">
        <v>0.05</v>
      </c>
      <c r="J10" s="37">
        <v>88</v>
      </c>
      <c r="K10" s="37">
        <f>(F10+G10+J10)*$K$5</f>
        <v>18.405</v>
      </c>
      <c r="L10" s="37">
        <f>(F10+G10+J10+K10)*$L$5</f>
        <v>29.26395</v>
      </c>
      <c r="M10" s="60">
        <f>F10+G10+J10+K10+L10</f>
        <v>354.41895</v>
      </c>
      <c r="N10" s="60">
        <f>M10*E10</f>
        <v>17898.156975</v>
      </c>
      <c r="O10" s="62" t="s">
        <v>31</v>
      </c>
    </row>
    <row r="11" s="20" customFormat="1" customHeight="1" spans="1:15">
      <c r="A11" s="28"/>
      <c r="B11" s="29"/>
      <c r="C11" s="29" t="s">
        <v>27</v>
      </c>
      <c r="D11" s="28"/>
      <c r="E11" s="30"/>
      <c r="F11" s="30"/>
      <c r="G11" s="30"/>
      <c r="H11" s="30"/>
      <c r="I11" s="58"/>
      <c r="J11" s="30"/>
      <c r="K11" s="30"/>
      <c r="L11" s="30"/>
      <c r="M11" s="57"/>
      <c r="N11" s="57">
        <f>+N10</f>
        <v>17898.156975</v>
      </c>
      <c r="O11" s="29"/>
    </row>
    <row r="12" s="20" customFormat="1" ht="22" customHeight="1" spans="1:15">
      <c r="A12" s="32" t="s">
        <v>32</v>
      </c>
      <c r="B12" s="36"/>
      <c r="C12" s="36"/>
      <c r="D12" s="28"/>
      <c r="E12" s="30"/>
      <c r="F12" s="30"/>
      <c r="G12" s="30"/>
      <c r="H12" s="30"/>
      <c r="I12" s="58"/>
      <c r="J12" s="30"/>
      <c r="K12" s="58"/>
      <c r="L12" s="58"/>
      <c r="M12" s="30"/>
      <c r="N12" s="57"/>
      <c r="O12" s="29"/>
    </row>
    <row r="13" customHeight="1" spans="1:15">
      <c r="A13" s="33">
        <v>1</v>
      </c>
      <c r="B13" s="38" t="s">
        <v>33</v>
      </c>
      <c r="C13" s="38" t="s">
        <v>34</v>
      </c>
      <c r="D13" s="39" t="s">
        <v>35</v>
      </c>
      <c r="E13" s="39">
        <v>3.49</v>
      </c>
      <c r="F13" s="35">
        <v>5800</v>
      </c>
      <c r="G13" s="35">
        <f t="shared" ref="G13:G18" si="0">H13+H13*I13</f>
        <v>7344</v>
      </c>
      <c r="H13" s="35">
        <v>6800</v>
      </c>
      <c r="I13" s="63">
        <v>0.08</v>
      </c>
      <c r="J13" s="35">
        <v>1500</v>
      </c>
      <c r="K13" s="35">
        <f>(F13+G13+J13)*$K$5</f>
        <v>878.64</v>
      </c>
      <c r="L13" s="35">
        <f>(F13+G13+J13+K13)*$L$5</f>
        <v>1397.0376</v>
      </c>
      <c r="M13" s="60">
        <f t="shared" ref="M13:M16" si="1">F13+G13+J13+K13+L13</f>
        <v>16919.6776</v>
      </c>
      <c r="N13" s="60">
        <f t="shared" ref="N13:N18" si="2">M13*E13</f>
        <v>59049.674824</v>
      </c>
      <c r="O13" s="62"/>
    </row>
    <row r="14" customHeight="1" spans="1:15">
      <c r="A14" s="33">
        <v>2</v>
      </c>
      <c r="B14" s="40" t="s">
        <v>36</v>
      </c>
      <c r="C14" s="38" t="s">
        <v>37</v>
      </c>
      <c r="D14" s="39" t="s">
        <v>38</v>
      </c>
      <c r="E14" s="39">
        <v>84</v>
      </c>
      <c r="F14" s="35">
        <v>25</v>
      </c>
      <c r="G14" s="35">
        <f t="shared" si="0"/>
        <v>98.98</v>
      </c>
      <c r="H14" s="35">
        <v>98</v>
      </c>
      <c r="I14" s="64">
        <v>0.01</v>
      </c>
      <c r="J14" s="35">
        <v>5</v>
      </c>
      <c r="K14" s="35">
        <f>(F14+G14+J14)*$K$5</f>
        <v>7.7388</v>
      </c>
      <c r="L14" s="35">
        <f>(F14+G14+J14+K14)*$L$5</f>
        <v>12.304692</v>
      </c>
      <c r="M14" s="60">
        <f t="shared" si="1"/>
        <v>149.023492</v>
      </c>
      <c r="N14" s="60">
        <f t="shared" si="2"/>
        <v>12517.973328</v>
      </c>
      <c r="O14" s="34"/>
    </row>
    <row r="15" customHeight="1" spans="1:15">
      <c r="A15" s="33">
        <v>3</v>
      </c>
      <c r="B15" s="40" t="s">
        <v>39</v>
      </c>
      <c r="C15" s="38" t="s">
        <v>40</v>
      </c>
      <c r="D15" s="39" t="s">
        <v>38</v>
      </c>
      <c r="E15" s="39">
        <v>24</v>
      </c>
      <c r="F15" s="35">
        <v>25</v>
      </c>
      <c r="G15" s="35">
        <f t="shared" si="0"/>
        <v>45.45</v>
      </c>
      <c r="H15" s="35">
        <v>45</v>
      </c>
      <c r="I15" s="64">
        <v>0.01</v>
      </c>
      <c r="J15" s="35">
        <v>5</v>
      </c>
      <c r="K15" s="35">
        <f>(F15+G15+J15)*$K$5</f>
        <v>4.527</v>
      </c>
      <c r="L15" s="35">
        <f>(F15+G15+J15+K15)*$L$5</f>
        <v>7.19793</v>
      </c>
      <c r="M15" s="60">
        <f t="shared" si="1"/>
        <v>87.17493</v>
      </c>
      <c r="N15" s="60">
        <f t="shared" si="2"/>
        <v>2092.19832</v>
      </c>
      <c r="O15" s="34"/>
    </row>
    <row r="16" customHeight="1" spans="1:15">
      <c r="A16" s="33">
        <v>4</v>
      </c>
      <c r="B16" s="38" t="s">
        <v>41</v>
      </c>
      <c r="C16" s="38" t="s">
        <v>42</v>
      </c>
      <c r="D16" s="39" t="s">
        <v>43</v>
      </c>
      <c r="E16" s="39">
        <v>1</v>
      </c>
      <c r="F16" s="35">
        <f>8*350</f>
        <v>2800</v>
      </c>
      <c r="G16" s="35">
        <f t="shared" si="0"/>
        <v>5250</v>
      </c>
      <c r="H16" s="35">
        <v>5000</v>
      </c>
      <c r="I16" s="64">
        <v>0.05</v>
      </c>
      <c r="J16" s="35">
        <v>1500</v>
      </c>
      <c r="K16" s="35">
        <f>(F16+G16+J16)*$K$5</f>
        <v>573</v>
      </c>
      <c r="L16" s="35">
        <f>(F16+G16+J16+K16)*$L$5</f>
        <v>911.07</v>
      </c>
      <c r="M16" s="60">
        <f t="shared" si="1"/>
        <v>11034.07</v>
      </c>
      <c r="N16" s="60">
        <f t="shared" si="2"/>
        <v>11034.07</v>
      </c>
      <c r="O16" s="34"/>
    </row>
    <row r="17" customHeight="1" spans="1:15">
      <c r="A17" s="33">
        <v>5</v>
      </c>
      <c r="B17" s="38" t="s">
        <v>44</v>
      </c>
      <c r="C17" s="38" t="s">
        <v>45</v>
      </c>
      <c r="D17" s="39" t="s">
        <v>43</v>
      </c>
      <c r="E17" s="35">
        <v>1</v>
      </c>
      <c r="F17" s="35">
        <v>0</v>
      </c>
      <c r="G17" s="35">
        <f t="shared" si="0"/>
        <v>0</v>
      </c>
      <c r="H17" s="35">
        <v>0</v>
      </c>
      <c r="I17" s="64">
        <v>0</v>
      </c>
      <c r="J17" s="35">
        <v>0</v>
      </c>
      <c r="K17" s="35">
        <f>(F17+G17+J17)*$K$5</f>
        <v>0</v>
      </c>
      <c r="L17" s="35">
        <f>(F17+G17+J17+K17)*$L$5</f>
        <v>0</v>
      </c>
      <c r="M17" s="60">
        <v>16000</v>
      </c>
      <c r="N17" s="60">
        <f t="shared" si="2"/>
        <v>16000</v>
      </c>
      <c r="O17" s="34"/>
    </row>
    <row r="18" ht="34.5" spans="1:15">
      <c r="A18" s="33">
        <v>6</v>
      </c>
      <c r="B18" s="38" t="s">
        <v>46</v>
      </c>
      <c r="C18" s="38" t="s">
        <v>47</v>
      </c>
      <c r="D18" s="39" t="s">
        <v>48</v>
      </c>
      <c r="E18" s="35">
        <f>32.68+11.23</f>
        <v>43.91</v>
      </c>
      <c r="F18" s="35">
        <v>25</v>
      </c>
      <c r="G18" s="35">
        <f t="shared" si="0"/>
        <v>55</v>
      </c>
      <c r="H18" s="35">
        <v>50</v>
      </c>
      <c r="I18" s="59">
        <v>0.1</v>
      </c>
      <c r="J18" s="35">
        <v>5</v>
      </c>
      <c r="K18" s="35">
        <f>(F18+G18+J18)*$K$5</f>
        <v>5.1</v>
      </c>
      <c r="L18" s="35">
        <f>(F18+G18+J18+K18)*$L$5</f>
        <v>8.109</v>
      </c>
      <c r="M18" s="60">
        <f>F18+G18+J18+K18+L18</f>
        <v>98.209</v>
      </c>
      <c r="N18" s="60">
        <f t="shared" si="2"/>
        <v>4312.35719</v>
      </c>
      <c r="O18" s="34"/>
    </row>
    <row r="19" s="20" customFormat="1" customHeight="1" spans="1:15">
      <c r="A19" s="41"/>
      <c r="B19" s="42"/>
      <c r="C19" s="29" t="s">
        <v>27</v>
      </c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65">
        <f>SUM(N13:N18)-6.27</f>
        <v>105000.003662</v>
      </c>
      <c r="O19" s="42" t="s">
        <v>49</v>
      </c>
    </row>
    <row r="20" s="20" customFormat="1" ht="22" customHeight="1" spans="1:15">
      <c r="A20" s="32" t="s">
        <v>50</v>
      </c>
      <c r="B20" s="36"/>
      <c r="C20" s="36"/>
      <c r="D20" s="28"/>
      <c r="E20" s="30"/>
      <c r="F20" s="30"/>
      <c r="G20" s="30"/>
      <c r="H20" s="30"/>
      <c r="I20" s="58"/>
      <c r="J20" s="30"/>
      <c r="K20" s="58"/>
      <c r="L20" s="58"/>
      <c r="M20" s="30"/>
      <c r="N20" s="57"/>
      <c r="O20" s="29"/>
    </row>
    <row r="21" ht="51.75" spans="1:15">
      <c r="A21" s="33">
        <v>1</v>
      </c>
      <c r="B21" s="38" t="s">
        <v>51</v>
      </c>
      <c r="C21" s="38" t="s">
        <v>52</v>
      </c>
      <c r="D21" s="43" t="s">
        <v>25</v>
      </c>
      <c r="E21" s="39">
        <f>10.6*18-43.2</f>
        <v>147.6</v>
      </c>
      <c r="F21" s="35">
        <v>35</v>
      </c>
      <c r="G21" s="35">
        <f>H21+H21*I21</f>
        <v>49.5</v>
      </c>
      <c r="H21" s="35">
        <v>45</v>
      </c>
      <c r="I21" s="59">
        <v>0.1</v>
      </c>
      <c r="J21" s="35">
        <v>25</v>
      </c>
      <c r="K21" s="35">
        <f>(F21+G21+J21)*$K$5</f>
        <v>6.57</v>
      </c>
      <c r="L21" s="35">
        <f>(F21+G21+J21+K21)*$L$5</f>
        <v>10.4463</v>
      </c>
      <c r="M21" s="60">
        <f t="shared" ref="M21:M26" si="3">F21+G21+J21+K21+L21</f>
        <v>126.5163</v>
      </c>
      <c r="N21" s="60">
        <f>M21*E21</f>
        <v>18673.80588</v>
      </c>
      <c r="O21" s="62"/>
    </row>
    <row r="22" s="20" customFormat="1" customHeight="1" spans="1:15">
      <c r="A22" s="41"/>
      <c r="B22" s="42"/>
      <c r="C22" s="29" t="s">
        <v>27</v>
      </c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65">
        <f>SUM(N21:N21)</f>
        <v>18673.80588</v>
      </c>
      <c r="O22" s="42"/>
    </row>
    <row r="23" s="20" customFormat="1" ht="22" customHeight="1" spans="1:15">
      <c r="A23" s="32" t="s">
        <v>53</v>
      </c>
      <c r="B23" s="36"/>
      <c r="C23" s="36"/>
      <c r="D23" s="28"/>
      <c r="E23" s="30"/>
      <c r="F23" s="30"/>
      <c r="G23" s="30"/>
      <c r="H23" s="30"/>
      <c r="I23" s="58"/>
      <c r="J23" s="30"/>
      <c r="K23" s="58"/>
      <c r="L23" s="58"/>
      <c r="M23" s="30"/>
      <c r="N23" s="57"/>
      <c r="O23" s="29"/>
    </row>
    <row r="24" customHeight="1" spans="1:15">
      <c r="A24" s="33">
        <v>1</v>
      </c>
      <c r="B24" s="38" t="s">
        <v>54</v>
      </c>
      <c r="C24" s="38" t="s">
        <v>55</v>
      </c>
      <c r="D24" s="39" t="s">
        <v>56</v>
      </c>
      <c r="E24" s="39">
        <v>2</v>
      </c>
      <c r="F24" s="35">
        <v>150</v>
      </c>
      <c r="G24" s="35">
        <f>H24+H24*I24</f>
        <v>795.88</v>
      </c>
      <c r="H24" s="35">
        <v>788</v>
      </c>
      <c r="I24" s="64">
        <v>0.01</v>
      </c>
      <c r="J24" s="35">
        <v>50</v>
      </c>
      <c r="K24" s="35">
        <f>(F24+G24+J24)*$K$5</f>
        <v>59.7528</v>
      </c>
      <c r="L24" s="35">
        <f>(F24+G24+J24+K24)*$L$5</f>
        <v>95.006952</v>
      </c>
      <c r="M24" s="60">
        <f t="shared" si="3"/>
        <v>1150.639752</v>
      </c>
      <c r="N24" s="60">
        <f t="shared" ref="N24:N26" si="4">M24*E24</f>
        <v>2301.279504</v>
      </c>
      <c r="O24" s="62"/>
    </row>
    <row r="25" customHeight="1" spans="1:15">
      <c r="A25" s="33">
        <v>2</v>
      </c>
      <c r="B25" s="38" t="s">
        <v>57</v>
      </c>
      <c r="C25" s="38" t="s">
        <v>58</v>
      </c>
      <c r="D25" s="39" t="s">
        <v>59</v>
      </c>
      <c r="E25" s="39">
        <v>7.2</v>
      </c>
      <c r="F25" s="35">
        <v>65</v>
      </c>
      <c r="G25" s="35">
        <f>H25*(1+I25)</f>
        <v>68.25</v>
      </c>
      <c r="H25" s="35">
        <v>65</v>
      </c>
      <c r="I25" s="64">
        <v>0.05</v>
      </c>
      <c r="J25" s="35">
        <f>25*0+15</f>
        <v>15</v>
      </c>
      <c r="K25" s="35">
        <v>8.9</v>
      </c>
      <c r="L25" s="35">
        <v>14.14</v>
      </c>
      <c r="M25" s="60">
        <f t="shared" si="3"/>
        <v>171.29</v>
      </c>
      <c r="N25" s="60">
        <f t="shared" si="4"/>
        <v>1233.288</v>
      </c>
      <c r="O25" s="34"/>
    </row>
    <row r="26" customHeight="1" spans="1:15">
      <c r="A26" s="33">
        <v>3</v>
      </c>
      <c r="B26" s="38" t="s">
        <v>60</v>
      </c>
      <c r="C26" s="38" t="s">
        <v>61</v>
      </c>
      <c r="D26" s="39" t="s">
        <v>62</v>
      </c>
      <c r="E26" s="39">
        <v>1</v>
      </c>
      <c r="F26" s="35">
        <v>30</v>
      </c>
      <c r="G26" s="35">
        <f>H26*(1+I26)</f>
        <v>36.05</v>
      </c>
      <c r="H26" s="35">
        <v>35</v>
      </c>
      <c r="I26" s="64">
        <v>0.03</v>
      </c>
      <c r="J26" s="35">
        <v>15</v>
      </c>
      <c r="K26" s="35">
        <v>4.86</v>
      </c>
      <c r="L26" s="35">
        <v>7.73</v>
      </c>
      <c r="M26" s="60">
        <f t="shared" si="3"/>
        <v>93.64</v>
      </c>
      <c r="N26" s="60">
        <f t="shared" si="4"/>
        <v>93.64</v>
      </c>
      <c r="O26" s="34"/>
    </row>
    <row r="27" customHeight="1" spans="1:15">
      <c r="A27" s="44"/>
      <c r="B27" s="45"/>
      <c r="C27" s="29" t="s">
        <v>27</v>
      </c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66">
        <f>SUM(N24:N26)</f>
        <v>3628.207504</v>
      </c>
      <c r="O27" s="45"/>
    </row>
    <row r="28" s="20" customFormat="1" ht="22" customHeight="1" spans="1:15">
      <c r="A28" s="32" t="s">
        <v>63</v>
      </c>
      <c r="B28" s="36"/>
      <c r="C28" s="36"/>
      <c r="D28" s="28"/>
      <c r="E28" s="30"/>
      <c r="F28" s="30"/>
      <c r="G28" s="30"/>
      <c r="H28" s="30"/>
      <c r="I28" s="58"/>
      <c r="J28" s="30"/>
      <c r="K28" s="58"/>
      <c r="L28" s="58"/>
      <c r="M28" s="30"/>
      <c r="N28" s="57"/>
      <c r="O28" s="29"/>
    </row>
    <row r="29" s="21" customFormat="1" ht="77" customHeight="1" spans="1:25">
      <c r="A29" s="33">
        <v>1</v>
      </c>
      <c r="B29" s="46" t="s">
        <v>64</v>
      </c>
      <c r="C29" s="46" t="s">
        <v>65</v>
      </c>
      <c r="D29" s="47" t="s">
        <v>59</v>
      </c>
      <c r="E29" s="48">
        <v>115.44</v>
      </c>
      <c r="F29" s="35">
        <v>20</v>
      </c>
      <c r="G29" s="35">
        <f t="shared" ref="G29:G37" si="5">H29+H29*I29</f>
        <v>26.25</v>
      </c>
      <c r="H29" s="35">
        <v>25</v>
      </c>
      <c r="I29" s="59">
        <v>0.05</v>
      </c>
      <c r="J29" s="35">
        <v>5</v>
      </c>
      <c r="K29" s="35">
        <v>3.075</v>
      </c>
      <c r="L29" s="35">
        <v>4.88925</v>
      </c>
      <c r="M29" s="60">
        <f t="shared" ref="M29:M37" si="6">F29+G29+J29+K29+L29</f>
        <v>59.21425</v>
      </c>
      <c r="N29" s="60">
        <f t="shared" ref="N29:N37" si="7">M29*E29</f>
        <v>6835.69302</v>
      </c>
      <c r="O29" s="62" t="s">
        <v>66</v>
      </c>
      <c r="P29" s="67"/>
      <c r="Q29" s="71"/>
      <c r="R29" s="71"/>
      <c r="S29" s="71"/>
      <c r="T29" s="71"/>
      <c r="U29" s="71"/>
      <c r="V29" s="71"/>
      <c r="W29" s="71"/>
      <c r="X29" s="71"/>
      <c r="Y29" s="71"/>
    </row>
    <row r="30" s="22" customFormat="1" ht="86" customHeight="1" spans="1:25">
      <c r="A30" s="33">
        <v>2</v>
      </c>
      <c r="B30" s="46" t="s">
        <v>67</v>
      </c>
      <c r="C30" s="46" t="s">
        <v>68</v>
      </c>
      <c r="D30" s="47" t="s">
        <v>59</v>
      </c>
      <c r="E30" s="48">
        <f>6*2*5</f>
        <v>60</v>
      </c>
      <c r="F30" s="35">
        <v>20</v>
      </c>
      <c r="G30" s="35">
        <f t="shared" si="5"/>
        <v>45.15</v>
      </c>
      <c r="H30" s="35">
        <v>43</v>
      </c>
      <c r="I30" s="59">
        <v>0.05</v>
      </c>
      <c r="J30" s="35">
        <v>5</v>
      </c>
      <c r="K30" s="35">
        <v>4.209</v>
      </c>
      <c r="L30" s="35">
        <v>6.69231</v>
      </c>
      <c r="M30" s="60">
        <f t="shared" si="6"/>
        <v>81.05131</v>
      </c>
      <c r="N30" s="60">
        <f t="shared" si="7"/>
        <v>4863.0786</v>
      </c>
      <c r="O30" s="34" t="s">
        <v>66</v>
      </c>
      <c r="P30" s="67"/>
      <c r="Q30" s="72"/>
      <c r="R30" s="71"/>
      <c r="S30" s="71"/>
      <c r="T30" s="71"/>
      <c r="U30" s="71"/>
      <c r="V30" s="73"/>
      <c r="W30" s="73"/>
      <c r="X30" s="71"/>
      <c r="Y30" s="73"/>
    </row>
    <row r="31" s="22" customFormat="1" ht="43" customHeight="1" spans="1:25">
      <c r="A31" s="33">
        <v>3</v>
      </c>
      <c r="B31" s="46" t="s">
        <v>69</v>
      </c>
      <c r="C31" s="46" t="s">
        <v>70</v>
      </c>
      <c r="D31" s="47" t="s">
        <v>38</v>
      </c>
      <c r="E31" s="48">
        <v>4</v>
      </c>
      <c r="F31" s="35">
        <v>20</v>
      </c>
      <c r="G31" s="35">
        <f t="shared" si="5"/>
        <v>186.85</v>
      </c>
      <c r="H31" s="35">
        <v>185</v>
      </c>
      <c r="I31" s="59">
        <v>0.01</v>
      </c>
      <c r="J31" s="35">
        <v>5</v>
      </c>
      <c r="K31" s="35">
        <f>(F31+G31+J31)*$K$5</f>
        <v>12.711</v>
      </c>
      <c r="L31" s="35">
        <f>(F31+G31+J31+K31)*$L$5</f>
        <v>20.21049</v>
      </c>
      <c r="M31" s="60">
        <f t="shared" si="6"/>
        <v>244.77149</v>
      </c>
      <c r="N31" s="60">
        <f t="shared" si="7"/>
        <v>979.08596</v>
      </c>
      <c r="O31" s="34"/>
      <c r="P31" s="67"/>
      <c r="Q31" s="71"/>
      <c r="R31" s="71"/>
      <c r="S31" s="71"/>
      <c r="T31" s="71"/>
      <c r="U31" s="71"/>
      <c r="V31" s="73"/>
      <c r="W31" s="73"/>
      <c r="X31" s="71"/>
      <c r="Y31" s="73"/>
    </row>
    <row r="32" s="22" customFormat="1" ht="43" customHeight="1" spans="1:25">
      <c r="A32" s="33">
        <v>4</v>
      </c>
      <c r="B32" s="49" t="s">
        <v>71</v>
      </c>
      <c r="C32" s="46" t="s">
        <v>72</v>
      </c>
      <c r="D32" s="47" t="s">
        <v>38</v>
      </c>
      <c r="E32" s="47">
        <v>40</v>
      </c>
      <c r="F32" s="35">
        <v>5</v>
      </c>
      <c r="G32" s="35">
        <f t="shared" si="5"/>
        <v>48.09</v>
      </c>
      <c r="H32" s="35">
        <v>45.8</v>
      </c>
      <c r="I32" s="59">
        <v>0.05</v>
      </c>
      <c r="J32" s="35">
        <v>2</v>
      </c>
      <c r="K32" s="35">
        <f>(F32+G32+J32)*$K$5</f>
        <v>3.3054</v>
      </c>
      <c r="L32" s="35">
        <f>(F32+G32+J32+K32)*$L$5</f>
        <v>5.255586</v>
      </c>
      <c r="M32" s="60">
        <f t="shared" si="6"/>
        <v>63.650986</v>
      </c>
      <c r="N32" s="60">
        <f t="shared" si="7"/>
        <v>2546.03944</v>
      </c>
      <c r="O32" s="34"/>
      <c r="P32" s="67"/>
      <c r="Q32" s="71"/>
      <c r="R32" s="71"/>
      <c r="S32" s="71"/>
      <c r="T32" s="71"/>
      <c r="U32" s="71"/>
      <c r="V32" s="73"/>
      <c r="W32" s="73"/>
      <c r="X32" s="71"/>
      <c r="Y32" s="73"/>
    </row>
    <row r="33" s="22" customFormat="1" ht="43" customHeight="1" spans="1:25">
      <c r="A33" s="33">
        <v>5</v>
      </c>
      <c r="B33" s="34" t="s">
        <v>73</v>
      </c>
      <c r="C33" s="34" t="s">
        <v>74</v>
      </c>
      <c r="D33" s="33" t="s">
        <v>38</v>
      </c>
      <c r="E33" s="35">
        <v>8</v>
      </c>
      <c r="F33" s="35">
        <v>35</v>
      </c>
      <c r="G33" s="35">
        <f t="shared" si="5"/>
        <v>68.68</v>
      </c>
      <c r="H33" s="35">
        <v>68</v>
      </c>
      <c r="I33" s="59">
        <v>0.01</v>
      </c>
      <c r="J33" s="35">
        <v>5</v>
      </c>
      <c r="K33" s="35">
        <f>(F33+G33+J33)*$K$5</f>
        <v>6.5208</v>
      </c>
      <c r="L33" s="35">
        <f>(F33+G33+J33+K33)*$L$5</f>
        <v>10.368072</v>
      </c>
      <c r="M33" s="60">
        <f t="shared" si="6"/>
        <v>125.568872</v>
      </c>
      <c r="N33" s="60">
        <f t="shared" si="7"/>
        <v>1004.550976</v>
      </c>
      <c r="O33" s="34" t="s">
        <v>75</v>
      </c>
      <c r="P33" s="67"/>
      <c r="Q33" s="71"/>
      <c r="R33" s="71"/>
      <c r="S33" s="71"/>
      <c r="T33" s="71"/>
      <c r="U33" s="71"/>
      <c r="V33" s="73"/>
      <c r="W33" s="73"/>
      <c r="X33" s="71"/>
      <c r="Y33" s="73"/>
    </row>
    <row r="34" s="22" customFormat="1" ht="43" customHeight="1" spans="1:25">
      <c r="A34" s="33">
        <v>6</v>
      </c>
      <c r="B34" s="34" t="s">
        <v>76</v>
      </c>
      <c r="C34" s="34" t="s">
        <v>77</v>
      </c>
      <c r="D34" s="33" t="s">
        <v>38</v>
      </c>
      <c r="E34" s="35">
        <v>32</v>
      </c>
      <c r="F34" s="35">
        <v>20</v>
      </c>
      <c r="G34" s="35">
        <f t="shared" si="5"/>
        <v>45.45</v>
      </c>
      <c r="H34" s="35">
        <v>45</v>
      </c>
      <c r="I34" s="59">
        <v>0.01</v>
      </c>
      <c r="J34" s="35">
        <v>5</v>
      </c>
      <c r="K34" s="35">
        <f>(F34+G34+J34)*$K$5</f>
        <v>4.227</v>
      </c>
      <c r="L34" s="35">
        <f>(F34+G34+J34+K34)*$L$5</f>
        <v>6.72093</v>
      </c>
      <c r="M34" s="60">
        <f t="shared" si="6"/>
        <v>81.39793</v>
      </c>
      <c r="N34" s="60">
        <f t="shared" si="7"/>
        <v>2604.73376</v>
      </c>
      <c r="O34" s="34" t="s">
        <v>75</v>
      </c>
      <c r="P34" s="67"/>
      <c r="Q34" s="71"/>
      <c r="R34" s="71"/>
      <c r="S34" s="71"/>
      <c r="T34" s="71"/>
      <c r="U34" s="71"/>
      <c r="V34" s="73"/>
      <c r="W34" s="73"/>
      <c r="X34" s="71"/>
      <c r="Y34" s="73"/>
    </row>
    <row r="35" s="22" customFormat="1" ht="43" customHeight="1" spans="1:25">
      <c r="A35" s="33">
        <v>7</v>
      </c>
      <c r="B35" s="34" t="s">
        <v>78</v>
      </c>
      <c r="C35" s="34" t="s">
        <v>79</v>
      </c>
      <c r="D35" s="33" t="s">
        <v>59</v>
      </c>
      <c r="E35" s="35">
        <v>139.8</v>
      </c>
      <c r="F35" s="35">
        <v>3</v>
      </c>
      <c r="G35" s="35">
        <f t="shared" si="5"/>
        <v>11.6</v>
      </c>
      <c r="H35" s="35">
        <v>10</v>
      </c>
      <c r="I35" s="59">
        <v>0.16</v>
      </c>
      <c r="J35" s="35">
        <v>0.5</v>
      </c>
      <c r="K35" s="35">
        <f>(F35+G35+J35)*$K$5</f>
        <v>0.906</v>
      </c>
      <c r="L35" s="35">
        <f>(F35+G35+J35+K35)*$L$5</f>
        <v>1.44054</v>
      </c>
      <c r="M35" s="60">
        <f t="shared" si="6"/>
        <v>17.44654</v>
      </c>
      <c r="N35" s="60">
        <f t="shared" si="7"/>
        <v>2439.026292</v>
      </c>
      <c r="O35" s="34" t="s">
        <v>75</v>
      </c>
      <c r="P35" s="67"/>
      <c r="Q35" s="71"/>
      <c r="R35" s="71"/>
      <c r="S35" s="71"/>
      <c r="T35" s="71"/>
      <c r="U35" s="71"/>
      <c r="V35" s="73"/>
      <c r="W35" s="73"/>
      <c r="X35" s="71"/>
      <c r="Y35" s="73"/>
    </row>
    <row r="36" s="22" customFormat="1" ht="63.75" spans="1:25">
      <c r="A36" s="33">
        <v>8</v>
      </c>
      <c r="B36" s="34" t="s">
        <v>80</v>
      </c>
      <c r="C36" s="34" t="s">
        <v>81</v>
      </c>
      <c r="D36" s="33" t="s">
        <v>59</v>
      </c>
      <c r="E36" s="35">
        <v>33.76</v>
      </c>
      <c r="F36" s="35">
        <v>15</v>
      </c>
      <c r="G36" s="35">
        <f t="shared" si="5"/>
        <v>12.6</v>
      </c>
      <c r="H36" s="35">
        <v>12</v>
      </c>
      <c r="I36" s="59">
        <v>0.05</v>
      </c>
      <c r="J36" s="35">
        <v>5</v>
      </c>
      <c r="K36" s="35">
        <f>(F36+G36+J36)*$K$5</f>
        <v>1.956</v>
      </c>
      <c r="L36" s="35">
        <f>(F36+G36+J36+K36)*$L$5</f>
        <v>3.11004</v>
      </c>
      <c r="M36" s="60">
        <f t="shared" si="6"/>
        <v>37.66604</v>
      </c>
      <c r="N36" s="60">
        <f t="shared" si="7"/>
        <v>1271.6055104</v>
      </c>
      <c r="O36" s="34" t="s">
        <v>75</v>
      </c>
      <c r="P36" s="67"/>
      <c r="Q36" s="71"/>
      <c r="R36" s="71"/>
      <c r="S36" s="71"/>
      <c r="T36" s="71"/>
      <c r="U36" s="71"/>
      <c r="V36" s="73"/>
      <c r="W36" s="73"/>
      <c r="X36" s="71"/>
      <c r="Y36" s="73"/>
    </row>
    <row r="37" s="22" customFormat="1" ht="63.75" spans="1:25">
      <c r="A37" s="33">
        <v>9</v>
      </c>
      <c r="B37" s="34" t="s">
        <v>82</v>
      </c>
      <c r="C37" s="34" t="s">
        <v>83</v>
      </c>
      <c r="D37" s="33" t="s">
        <v>59</v>
      </c>
      <c r="E37" s="35">
        <f>E35+E36</f>
        <v>173.56</v>
      </c>
      <c r="F37" s="35">
        <v>10</v>
      </c>
      <c r="G37" s="35">
        <f t="shared" si="5"/>
        <v>5.665</v>
      </c>
      <c r="H37" s="35">
        <v>5.5</v>
      </c>
      <c r="I37" s="59">
        <v>0.03</v>
      </c>
      <c r="J37" s="35">
        <v>1</v>
      </c>
      <c r="K37" s="35">
        <f>(F37+G37+J37)*$K$5</f>
        <v>0.9999</v>
      </c>
      <c r="L37" s="35">
        <f>(F37+G37+J37+K37)*$L$5</f>
        <v>1.589841</v>
      </c>
      <c r="M37" s="60">
        <f t="shared" si="6"/>
        <v>19.254741</v>
      </c>
      <c r="N37" s="60">
        <f t="shared" si="7"/>
        <v>3341.85284796</v>
      </c>
      <c r="O37" s="68"/>
      <c r="P37" s="67"/>
      <c r="Q37" s="71"/>
      <c r="R37" s="71"/>
      <c r="S37" s="71"/>
      <c r="T37" s="71"/>
      <c r="U37" s="71"/>
      <c r="V37" s="73"/>
      <c r="W37" s="73"/>
      <c r="X37" s="71"/>
      <c r="Y37" s="73"/>
    </row>
    <row r="38" s="22" customFormat="1" customHeight="1" spans="1:25">
      <c r="A38" s="44"/>
      <c r="B38" s="45"/>
      <c r="C38" s="29" t="s">
        <v>27</v>
      </c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65">
        <f>SUM(N29:N37)</f>
        <v>25885.66640636</v>
      </c>
      <c r="O38" s="45"/>
      <c r="P38" s="20"/>
      <c r="Q38" s="20"/>
      <c r="R38" s="20"/>
      <c r="S38" s="20"/>
      <c r="T38" s="20"/>
      <c r="U38" s="20"/>
      <c r="V38" s="20"/>
      <c r="W38" s="20"/>
      <c r="X38" s="20"/>
      <c r="Y38" s="20"/>
    </row>
    <row r="39" s="20" customFormat="1" ht="22" customHeight="1" spans="1:15">
      <c r="A39" s="32" t="s">
        <v>84</v>
      </c>
      <c r="B39" s="36"/>
      <c r="C39" s="36"/>
      <c r="D39" s="28"/>
      <c r="E39" s="30"/>
      <c r="F39" s="30"/>
      <c r="G39" s="30"/>
      <c r="H39" s="30"/>
      <c r="I39" s="58"/>
      <c r="J39" s="30"/>
      <c r="K39" s="58"/>
      <c r="L39" s="58"/>
      <c r="M39" s="30"/>
      <c r="N39" s="57"/>
      <c r="O39" s="29"/>
    </row>
    <row r="40" s="22" customFormat="1" ht="120.75" spans="1:25">
      <c r="A40" s="33">
        <v>1</v>
      </c>
      <c r="B40" s="38" t="s">
        <v>85</v>
      </c>
      <c r="C40" s="38" t="s">
        <v>86</v>
      </c>
      <c r="D40" s="39" t="s">
        <v>25</v>
      </c>
      <c r="E40" s="50">
        <v>88</v>
      </c>
      <c r="F40" s="35">
        <v>45</v>
      </c>
      <c r="G40" s="35">
        <f>H40+H40*I40</f>
        <v>63</v>
      </c>
      <c r="H40" s="35">
        <v>60</v>
      </c>
      <c r="I40" s="59">
        <v>0.05</v>
      </c>
      <c r="J40" s="35">
        <v>30.5</v>
      </c>
      <c r="K40" s="35">
        <f>(F40+G40+J40)*$K$5</f>
        <v>8.31</v>
      </c>
      <c r="L40" s="35">
        <f>(F40+G40+J40+K40)*$L$5</f>
        <v>13.2129</v>
      </c>
      <c r="M40" s="60">
        <f>F40+G40+J40+K40+L40</f>
        <v>160.0229</v>
      </c>
      <c r="N40" s="60">
        <f>M40*E40</f>
        <v>14082.0152</v>
      </c>
      <c r="O40" s="62"/>
      <c r="P40" s="20"/>
      <c r="Q40" s="20"/>
      <c r="R40" s="20"/>
      <c r="S40" s="20"/>
      <c r="T40" s="20"/>
      <c r="U40" s="20"/>
      <c r="V40" s="20"/>
      <c r="W40" s="20"/>
      <c r="X40" s="20"/>
      <c r="Y40" s="20"/>
    </row>
    <row r="41" s="22" customFormat="1" ht="26.25" spans="1:25">
      <c r="A41" s="33">
        <v>2</v>
      </c>
      <c r="B41" s="38" t="s">
        <v>87</v>
      </c>
      <c r="C41" s="51" t="s">
        <v>88</v>
      </c>
      <c r="D41" s="43" t="s">
        <v>25</v>
      </c>
      <c r="E41" s="50">
        <v>88</v>
      </c>
      <c r="F41" s="35">
        <v>30</v>
      </c>
      <c r="G41" s="35">
        <f>H41+H41*I41</f>
        <v>43.26</v>
      </c>
      <c r="H41" s="35">
        <v>42</v>
      </c>
      <c r="I41" s="59">
        <v>0.03</v>
      </c>
      <c r="J41" s="35">
        <v>3</v>
      </c>
      <c r="K41" s="35">
        <f>(F41+G41+J41)*$K$5</f>
        <v>4.5756</v>
      </c>
      <c r="L41" s="35">
        <f>(F41+G41+J41+K41)*$L$5</f>
        <v>7.275204</v>
      </c>
      <c r="M41" s="60">
        <f>F41+G41+J41+K41+L41</f>
        <v>88.110804</v>
      </c>
      <c r="N41" s="60">
        <f>M41*E41</f>
        <v>7753.750752</v>
      </c>
      <c r="O41" s="34"/>
      <c r="P41" s="20"/>
      <c r="Q41" s="20"/>
      <c r="R41" s="20"/>
      <c r="S41" s="20"/>
      <c r="T41" s="20"/>
      <c r="U41" s="20"/>
      <c r="V41" s="20"/>
      <c r="W41" s="20"/>
      <c r="X41" s="20"/>
      <c r="Y41" s="20"/>
    </row>
    <row r="42" s="22" customFormat="1" customHeight="1" spans="1:25">
      <c r="A42" s="41"/>
      <c r="B42" s="42"/>
      <c r="C42" s="29" t="s">
        <v>27</v>
      </c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65">
        <f>SUM(N40:N41)</f>
        <v>21835.765952</v>
      </c>
      <c r="O42" s="42"/>
      <c r="P42" s="20"/>
      <c r="Q42" s="20"/>
      <c r="R42" s="20"/>
      <c r="S42" s="20"/>
      <c r="T42" s="20"/>
      <c r="U42" s="20"/>
      <c r="V42" s="20"/>
      <c r="W42" s="20"/>
      <c r="X42" s="20"/>
      <c r="Y42" s="20"/>
    </row>
    <row r="43" s="23" customFormat="1" customHeight="1" spans="1:15">
      <c r="A43" s="52"/>
      <c r="B43" s="53"/>
      <c r="C43" s="52" t="s">
        <v>89</v>
      </c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69">
        <f>+N8+N11+N19+N22+N27+N38+N42</f>
        <v>203762.43572936</v>
      </c>
      <c r="O43" s="53"/>
    </row>
    <row r="49" customHeight="1" spans="8:8">
      <c r="H49" s="20">
        <v>203762.44</v>
      </c>
    </row>
    <row r="50" customHeight="1" spans="10:11">
      <c r="J50" s="70">
        <f>+H49/1.09</f>
        <v>186938.018348624</v>
      </c>
      <c r="K50" s="70">
        <f>+J50*0.09</f>
        <v>16824.4216513761</v>
      </c>
    </row>
  </sheetData>
  <mergeCells count="27">
    <mergeCell ref="A1:O1"/>
    <mergeCell ref="A2:F2"/>
    <mergeCell ref="G2:M2"/>
    <mergeCell ref="N2:O2"/>
    <mergeCell ref="F3:L3"/>
    <mergeCell ref="A6:C6"/>
    <mergeCell ref="A9:C9"/>
    <mergeCell ref="A12:C12"/>
    <mergeCell ref="D19:M19"/>
    <mergeCell ref="A20:C20"/>
    <mergeCell ref="D22:M22"/>
    <mergeCell ref="A23:C23"/>
    <mergeCell ref="D27:M27"/>
    <mergeCell ref="A28:C28"/>
    <mergeCell ref="D38:M38"/>
    <mergeCell ref="A39:C39"/>
    <mergeCell ref="D42:M42"/>
    <mergeCell ref="A3:A5"/>
    <mergeCell ref="B3:B5"/>
    <mergeCell ref="C3:C5"/>
    <mergeCell ref="D3:D5"/>
    <mergeCell ref="E3:E5"/>
    <mergeCell ref="F4:F5"/>
    <mergeCell ref="J4:J5"/>
    <mergeCell ref="M3:M5"/>
    <mergeCell ref="N3:N5"/>
    <mergeCell ref="O3:O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27"/>
  <sheetViews>
    <sheetView topLeftCell="N1" workbookViewId="0">
      <selection activeCell="X8" sqref="X8"/>
    </sheetView>
  </sheetViews>
  <sheetFormatPr defaultColWidth="9.14285714285714" defaultRowHeight="12.75"/>
  <cols>
    <col min="1" max="1" width="8" style="3" customWidth="1"/>
    <col min="2" max="2" width="27.1428571428571" style="4" customWidth="1"/>
    <col min="4" max="4" width="12.4285714285714" customWidth="1"/>
    <col min="5" max="6" width="13.2857142857143" customWidth="1"/>
    <col min="7" max="7" width="12.5714285714286" customWidth="1"/>
    <col min="10" max="10" width="22" customWidth="1"/>
    <col min="18" max="18" width="14.5714285714286" customWidth="1"/>
  </cols>
  <sheetData>
    <row r="1" ht="41.1" customHeight="1" spans="1:31">
      <c r="A1" s="5" t="s">
        <v>90</v>
      </c>
      <c r="B1" s="6"/>
      <c r="C1" s="5"/>
      <c r="D1" s="5"/>
      <c r="E1" s="5"/>
      <c r="F1" s="5"/>
      <c r="G1" s="5"/>
      <c r="I1" s="18" t="s">
        <v>91</v>
      </c>
      <c r="J1" s="6"/>
      <c r="K1" s="5"/>
      <c r="L1" s="5"/>
      <c r="M1" s="5"/>
      <c r="N1" s="5"/>
      <c r="O1" s="5"/>
      <c r="Q1" s="18" t="s">
        <v>92</v>
      </c>
      <c r="R1" s="6"/>
      <c r="S1" s="5"/>
      <c r="T1" s="5"/>
      <c r="U1" s="5"/>
      <c r="V1" s="5"/>
      <c r="W1" s="5"/>
      <c r="Y1" s="18" t="s">
        <v>93</v>
      </c>
      <c r="Z1" s="6"/>
      <c r="AA1" s="5"/>
      <c r="AB1" s="5"/>
      <c r="AC1" s="5"/>
      <c r="AD1" s="5"/>
      <c r="AE1" s="5"/>
    </row>
    <row r="2" s="1" customFormat="1" ht="38.1" customHeight="1" spans="1:31">
      <c r="A2" s="7" t="s">
        <v>3</v>
      </c>
      <c r="B2" s="8" t="s">
        <v>94</v>
      </c>
      <c r="C2" s="7" t="s">
        <v>6</v>
      </c>
      <c r="D2" s="7" t="s">
        <v>95</v>
      </c>
      <c r="E2" s="7" t="s">
        <v>96</v>
      </c>
      <c r="F2" s="7" t="s">
        <v>89</v>
      </c>
      <c r="G2" s="7" t="s">
        <v>97</v>
      </c>
      <c r="I2" s="7" t="s">
        <v>3</v>
      </c>
      <c r="J2" s="8" t="s">
        <v>94</v>
      </c>
      <c r="K2" s="7" t="s">
        <v>6</v>
      </c>
      <c r="L2" s="7" t="s">
        <v>95</v>
      </c>
      <c r="M2" s="7" t="s">
        <v>96</v>
      </c>
      <c r="N2" s="7" t="s">
        <v>89</v>
      </c>
      <c r="O2" s="7" t="s">
        <v>97</v>
      </c>
      <c r="Q2" s="7" t="s">
        <v>3</v>
      </c>
      <c r="R2" s="8" t="s">
        <v>94</v>
      </c>
      <c r="S2" s="7" t="s">
        <v>6</v>
      </c>
      <c r="T2" s="7" t="s">
        <v>95</v>
      </c>
      <c r="U2" s="7" t="s">
        <v>96</v>
      </c>
      <c r="V2" s="7" t="s">
        <v>89</v>
      </c>
      <c r="W2" s="7" t="s">
        <v>97</v>
      </c>
      <c r="Y2" s="7" t="s">
        <v>3</v>
      </c>
      <c r="Z2" s="8" t="s">
        <v>94</v>
      </c>
      <c r="AA2" s="7" t="s">
        <v>6</v>
      </c>
      <c r="AB2" s="7" t="s">
        <v>95</v>
      </c>
      <c r="AC2" s="7" t="s">
        <v>96</v>
      </c>
      <c r="AD2" s="7" t="s">
        <v>89</v>
      </c>
      <c r="AE2" s="7" t="s">
        <v>97</v>
      </c>
    </row>
    <row r="3" s="2" customFormat="1" ht="38.1" customHeight="1" spans="1:31">
      <c r="A3" s="7"/>
      <c r="B3" s="9" t="s">
        <v>98</v>
      </c>
      <c r="C3" s="10"/>
      <c r="D3" s="10"/>
      <c r="E3" s="10"/>
      <c r="F3" s="10"/>
      <c r="G3" s="10"/>
      <c r="I3" s="7"/>
      <c r="J3" s="9" t="s">
        <v>98</v>
      </c>
      <c r="K3" s="10"/>
      <c r="L3" s="10"/>
      <c r="M3" s="10"/>
      <c r="N3" s="10"/>
      <c r="O3" s="10"/>
      <c r="Q3" s="7"/>
      <c r="R3" s="9" t="s">
        <v>98</v>
      </c>
      <c r="S3" s="10"/>
      <c r="T3" s="10"/>
      <c r="U3" s="10"/>
      <c r="V3" s="10"/>
      <c r="W3" s="10"/>
      <c r="Y3" s="7"/>
      <c r="Z3" s="9" t="s">
        <v>98</v>
      </c>
      <c r="AA3" s="10"/>
      <c r="AB3" s="10"/>
      <c r="AC3" s="10"/>
      <c r="AD3" s="10"/>
      <c r="AE3" s="10"/>
    </row>
    <row r="4" ht="48.95" customHeight="1" spans="1:31">
      <c r="A4" s="11">
        <v>1</v>
      </c>
      <c r="B4" s="12" t="s">
        <v>99</v>
      </c>
      <c r="C4" s="13" t="s">
        <v>100</v>
      </c>
      <c r="D4" s="14">
        <v>2</v>
      </c>
      <c r="E4" s="14"/>
      <c r="F4" s="14"/>
      <c r="G4" s="14"/>
      <c r="I4" s="11">
        <v>1</v>
      </c>
      <c r="J4" s="12" t="s">
        <v>99</v>
      </c>
      <c r="K4" s="13" t="s">
        <v>100</v>
      </c>
      <c r="L4" s="14">
        <v>2</v>
      </c>
      <c r="M4" s="14"/>
      <c r="N4" s="14"/>
      <c r="O4" s="14"/>
      <c r="Q4" s="11">
        <v>1</v>
      </c>
      <c r="R4" s="12" t="s">
        <v>99</v>
      </c>
      <c r="S4" s="13" t="s">
        <v>100</v>
      </c>
      <c r="T4" s="14">
        <v>2</v>
      </c>
      <c r="U4" s="14"/>
      <c r="V4" s="14"/>
      <c r="W4" s="14"/>
      <c r="Y4" s="11">
        <v>1</v>
      </c>
      <c r="Z4" s="12" t="s">
        <v>99</v>
      </c>
      <c r="AA4" s="13" t="s">
        <v>100</v>
      </c>
      <c r="AB4" s="14">
        <v>2</v>
      </c>
      <c r="AC4" s="14"/>
      <c r="AD4" s="14"/>
      <c r="AE4" s="14"/>
    </row>
    <row r="5" ht="48.95" customHeight="1" spans="1:31">
      <c r="A5" s="11">
        <v>3</v>
      </c>
      <c r="B5" s="15" t="s">
        <v>101</v>
      </c>
      <c r="C5" s="14" t="s">
        <v>59</v>
      </c>
      <c r="D5" s="14">
        <f>5.17*2</f>
        <v>10.34</v>
      </c>
      <c r="E5" s="14">
        <v>30.62</v>
      </c>
      <c r="F5" s="14">
        <f>E5*D5</f>
        <v>316.6108</v>
      </c>
      <c r="G5" s="14"/>
      <c r="I5" s="11">
        <v>3</v>
      </c>
      <c r="J5" s="15" t="s">
        <v>101</v>
      </c>
      <c r="K5" s="14" t="s">
        <v>59</v>
      </c>
      <c r="L5" s="14">
        <f>5.17*2</f>
        <v>10.34</v>
      </c>
      <c r="M5" s="14">
        <v>30.62</v>
      </c>
      <c r="N5" s="14">
        <f>M5*L5</f>
        <v>316.6108</v>
      </c>
      <c r="O5" s="14"/>
      <c r="Q5" s="11">
        <v>3</v>
      </c>
      <c r="R5" s="15" t="s">
        <v>101</v>
      </c>
      <c r="S5" s="14" t="s">
        <v>59</v>
      </c>
      <c r="T5" s="14">
        <f>5.17*2</f>
        <v>10.34</v>
      </c>
      <c r="U5" s="14">
        <v>30.62</v>
      </c>
      <c r="V5" s="14">
        <f>U5*T5</f>
        <v>316.6108</v>
      </c>
      <c r="W5" s="14"/>
      <c r="Y5" s="11">
        <v>3</v>
      </c>
      <c r="Z5" s="15" t="s">
        <v>101</v>
      </c>
      <c r="AA5" s="14" t="s">
        <v>59</v>
      </c>
      <c r="AB5" s="14">
        <f>5.17*2</f>
        <v>10.34</v>
      </c>
      <c r="AC5" s="14">
        <v>30.62</v>
      </c>
      <c r="AD5" s="14">
        <f>AC5*AB5</f>
        <v>316.6108</v>
      </c>
      <c r="AE5" s="14"/>
    </row>
    <row r="6" ht="48.95" customHeight="1" spans="1:31">
      <c r="A6" s="11">
        <v>4</v>
      </c>
      <c r="B6" s="15" t="s">
        <v>102</v>
      </c>
      <c r="C6" s="14" t="s">
        <v>59</v>
      </c>
      <c r="D6" s="14">
        <f>5.17*8</f>
        <v>41.36</v>
      </c>
      <c r="E6" s="14">
        <v>8</v>
      </c>
      <c r="F6" s="14">
        <f>E6*D6</f>
        <v>330.88</v>
      </c>
      <c r="G6" s="14"/>
      <c r="I6" s="11">
        <v>4</v>
      </c>
      <c r="J6" s="15" t="s">
        <v>102</v>
      </c>
      <c r="K6" s="14" t="s">
        <v>59</v>
      </c>
      <c r="L6" s="14">
        <f>5.17*8</f>
        <v>41.36</v>
      </c>
      <c r="M6" s="14">
        <v>8</v>
      </c>
      <c r="N6" s="14">
        <f>M6*L6</f>
        <v>330.88</v>
      </c>
      <c r="O6" s="14"/>
      <c r="Q6" s="11">
        <v>4</v>
      </c>
      <c r="R6" s="15" t="s">
        <v>102</v>
      </c>
      <c r="S6" s="14" t="s">
        <v>59</v>
      </c>
      <c r="T6" s="14">
        <f>5.17*8</f>
        <v>41.36</v>
      </c>
      <c r="U6" s="14">
        <v>8</v>
      </c>
      <c r="V6" s="14">
        <f>U6*T6</f>
        <v>330.88</v>
      </c>
      <c r="W6" s="14"/>
      <c r="Y6" s="11">
        <v>4</v>
      </c>
      <c r="Z6" s="15" t="s">
        <v>102</v>
      </c>
      <c r="AA6" s="14" t="s">
        <v>59</v>
      </c>
      <c r="AB6" s="14">
        <f>5.17*8</f>
        <v>41.36</v>
      </c>
      <c r="AC6" s="14">
        <v>8</v>
      </c>
      <c r="AD6" s="14">
        <f>AC6*AB6</f>
        <v>330.88</v>
      </c>
      <c r="AE6" s="14"/>
    </row>
    <row r="7" ht="48.95" customHeight="1" spans="1:31">
      <c r="A7" s="11">
        <v>5</v>
      </c>
      <c r="B7" s="15" t="s">
        <v>103</v>
      </c>
      <c r="C7" s="14" t="s">
        <v>59</v>
      </c>
      <c r="D7" s="14">
        <f>(0.575+0.495+0.858+0.11+0.19+0.787+0.148+0.148+0.475+0.675+0.495+0.855)*6</f>
        <v>34.866</v>
      </c>
      <c r="E7" s="14">
        <v>3.06</v>
      </c>
      <c r="F7" s="14">
        <f t="shared" ref="F7:F21" si="0">E7*D7</f>
        <v>106.68996</v>
      </c>
      <c r="G7" s="14"/>
      <c r="I7" s="11">
        <v>5</v>
      </c>
      <c r="J7" s="15" t="s">
        <v>103</v>
      </c>
      <c r="K7" s="14" t="s">
        <v>59</v>
      </c>
      <c r="L7" s="14">
        <f>(0.575+0.495+0.858+0.11+0.19+0.787+0.148+0.148+0.475+0.675+0.495+0.855)*6</f>
        <v>34.866</v>
      </c>
      <c r="M7" s="14">
        <v>3.06</v>
      </c>
      <c r="N7" s="14">
        <f t="shared" ref="N7:N16" si="1">M7*L7</f>
        <v>106.68996</v>
      </c>
      <c r="O7" s="14"/>
      <c r="Q7" s="11">
        <v>5</v>
      </c>
      <c r="R7" s="15" t="s">
        <v>103</v>
      </c>
      <c r="S7" s="14" t="s">
        <v>59</v>
      </c>
      <c r="T7" s="14">
        <f>(0.575+0.495+0.858+0.11+0.19+0.787+0.148+0.148+0.475+0.675+0.495+0.855)*6</f>
        <v>34.866</v>
      </c>
      <c r="U7" s="14">
        <v>3.06</v>
      </c>
      <c r="V7" s="14">
        <f t="shared" ref="V7:V16" si="2">U7*T7</f>
        <v>106.68996</v>
      </c>
      <c r="W7" s="14"/>
      <c r="Y7" s="11">
        <v>5</v>
      </c>
      <c r="Z7" s="15" t="s">
        <v>103</v>
      </c>
      <c r="AA7" s="14" t="s">
        <v>59</v>
      </c>
      <c r="AB7" s="14">
        <f>(0.575+0.495+0.858+0.11+0.19+0.787+0.148+0.148+0.475+0.675+0.495+0.855)*6</f>
        <v>34.866</v>
      </c>
      <c r="AC7" s="14">
        <v>3.06</v>
      </c>
      <c r="AD7" s="14">
        <f t="shared" ref="AD7:AD16" si="3">AC7*AB7</f>
        <v>106.68996</v>
      </c>
      <c r="AE7" s="14"/>
    </row>
    <row r="8" ht="48.95" customHeight="1" spans="1:31">
      <c r="A8" s="11">
        <v>6</v>
      </c>
      <c r="B8" s="15" t="s">
        <v>104</v>
      </c>
      <c r="C8" s="14" t="s">
        <v>59</v>
      </c>
      <c r="D8" s="14">
        <f>(0.185*2+0.085*2+0.11*2+0.135+0.11*2+0.185*2+0.085*2+0.135)*6</f>
        <v>10.74</v>
      </c>
      <c r="E8" s="14">
        <v>10</v>
      </c>
      <c r="F8" s="14">
        <f t="shared" si="0"/>
        <v>107.4</v>
      </c>
      <c r="G8" s="14"/>
      <c r="I8" s="11">
        <v>6</v>
      </c>
      <c r="J8" s="15" t="s">
        <v>104</v>
      </c>
      <c r="K8" s="14" t="s">
        <v>59</v>
      </c>
      <c r="L8" s="14">
        <f>(0.185*2+0.085*2+0.11*2+0.135+0.11*2+0.185*2+0.085*2+0.135)*6</f>
        <v>10.74</v>
      </c>
      <c r="M8" s="14">
        <v>10</v>
      </c>
      <c r="N8" s="14">
        <f t="shared" si="1"/>
        <v>107.4</v>
      </c>
      <c r="O8" s="14"/>
      <c r="Q8" s="11">
        <v>6</v>
      </c>
      <c r="R8" s="15" t="s">
        <v>104</v>
      </c>
      <c r="S8" s="14" t="s">
        <v>59</v>
      </c>
      <c r="T8" s="14">
        <f>(0.185*2+0.085*2+0.11*2+0.135+0.11*2+0.185*2+0.085*2+0.135)*6</f>
        <v>10.74</v>
      </c>
      <c r="U8" s="14">
        <v>10</v>
      </c>
      <c r="V8" s="14">
        <f t="shared" si="2"/>
        <v>107.4</v>
      </c>
      <c r="W8" s="14"/>
      <c r="Y8" s="11">
        <v>6</v>
      </c>
      <c r="Z8" s="15" t="s">
        <v>104</v>
      </c>
      <c r="AA8" s="14" t="s">
        <v>59</v>
      </c>
      <c r="AB8" s="14">
        <f>(0.185*2+0.085*2+0.11*2+0.135+0.11*2+0.185*2+0.085*2+0.135)*6</f>
        <v>10.74</v>
      </c>
      <c r="AC8" s="14">
        <v>10</v>
      </c>
      <c r="AD8" s="14">
        <f t="shared" si="3"/>
        <v>107.4</v>
      </c>
      <c r="AE8" s="14"/>
    </row>
    <row r="9" ht="78" customHeight="1" spans="1:31">
      <c r="A9" s="11">
        <v>7</v>
      </c>
      <c r="B9" s="12" t="s">
        <v>105</v>
      </c>
      <c r="C9" s="13" t="s">
        <v>100</v>
      </c>
      <c r="D9" s="14">
        <f>6*6</f>
        <v>36</v>
      </c>
      <c r="E9" s="14"/>
      <c r="F9" s="14">
        <f t="shared" si="0"/>
        <v>0</v>
      </c>
      <c r="G9" s="14"/>
      <c r="I9" s="11">
        <v>7</v>
      </c>
      <c r="J9" s="12" t="s">
        <v>105</v>
      </c>
      <c r="K9" s="13" t="s">
        <v>100</v>
      </c>
      <c r="L9" s="14">
        <f>6*6</f>
        <v>36</v>
      </c>
      <c r="M9" s="14"/>
      <c r="N9" s="14">
        <f t="shared" si="1"/>
        <v>0</v>
      </c>
      <c r="O9" s="14"/>
      <c r="Q9" s="11">
        <v>7</v>
      </c>
      <c r="R9" s="12" t="s">
        <v>105</v>
      </c>
      <c r="S9" s="13" t="s">
        <v>100</v>
      </c>
      <c r="T9" s="14">
        <f>6*6</f>
        <v>36</v>
      </c>
      <c r="U9" s="14"/>
      <c r="V9" s="14">
        <f t="shared" si="2"/>
        <v>0</v>
      </c>
      <c r="W9" s="14"/>
      <c r="Y9" s="11">
        <v>7</v>
      </c>
      <c r="Z9" s="12" t="s">
        <v>105</v>
      </c>
      <c r="AA9" s="13" t="s">
        <v>100</v>
      </c>
      <c r="AB9" s="14">
        <f>6*6</f>
        <v>36</v>
      </c>
      <c r="AC9" s="14"/>
      <c r="AD9" s="14">
        <f t="shared" si="3"/>
        <v>0</v>
      </c>
      <c r="AE9" s="14"/>
    </row>
    <row r="10" ht="78" customHeight="1" spans="1:31">
      <c r="A10" s="11"/>
      <c r="B10" s="12" t="s">
        <v>106</v>
      </c>
      <c r="C10" s="13"/>
      <c r="D10" s="14">
        <f>0.21*7</f>
        <v>1.47</v>
      </c>
      <c r="E10" s="14">
        <v>3.06</v>
      </c>
      <c r="F10" s="14">
        <f t="shared" si="0"/>
        <v>4.4982</v>
      </c>
      <c r="G10" s="14"/>
      <c r="I10" s="11"/>
      <c r="J10" s="12" t="s">
        <v>106</v>
      </c>
      <c r="K10" s="13"/>
      <c r="L10" s="14">
        <f>0.21*7</f>
        <v>1.47</v>
      </c>
      <c r="M10" s="14">
        <v>3.06</v>
      </c>
      <c r="N10" s="14">
        <f t="shared" si="1"/>
        <v>4.4982</v>
      </c>
      <c r="O10" s="14"/>
      <c r="Q10" s="11"/>
      <c r="R10" s="12" t="s">
        <v>106</v>
      </c>
      <c r="S10" s="13"/>
      <c r="T10" s="14">
        <f>0.21*7</f>
        <v>1.47</v>
      </c>
      <c r="U10" s="14">
        <v>3.06</v>
      </c>
      <c r="V10" s="14">
        <f t="shared" si="2"/>
        <v>4.4982</v>
      </c>
      <c r="W10" s="14"/>
      <c r="Y10" s="11"/>
      <c r="Z10" s="12" t="s">
        <v>106</v>
      </c>
      <c r="AA10" s="13"/>
      <c r="AB10" s="14">
        <f>0.21*7</f>
        <v>1.47</v>
      </c>
      <c r="AC10" s="14">
        <v>3.06</v>
      </c>
      <c r="AD10" s="14">
        <f t="shared" si="3"/>
        <v>4.4982</v>
      </c>
      <c r="AE10" s="14"/>
    </row>
    <row r="11" ht="42" customHeight="1" spans="1:31">
      <c r="A11" s="11"/>
      <c r="B11" s="16" t="s">
        <v>107</v>
      </c>
      <c r="C11" s="13"/>
      <c r="D11" s="14"/>
      <c r="E11" s="14"/>
      <c r="F11" s="14">
        <f t="shared" si="0"/>
        <v>0</v>
      </c>
      <c r="G11" s="14"/>
      <c r="I11" s="11"/>
      <c r="J11" s="16" t="s">
        <v>107</v>
      </c>
      <c r="K11" s="13"/>
      <c r="L11" s="14"/>
      <c r="M11" s="14"/>
      <c r="N11" s="14">
        <f t="shared" si="1"/>
        <v>0</v>
      </c>
      <c r="O11" s="14"/>
      <c r="Q11" s="11"/>
      <c r="R11" s="16" t="s">
        <v>107</v>
      </c>
      <c r="S11" s="13"/>
      <c r="T11" s="14"/>
      <c r="U11" s="14"/>
      <c r="V11" s="14">
        <f t="shared" si="2"/>
        <v>0</v>
      </c>
      <c r="W11" s="14"/>
      <c r="Y11" s="11"/>
      <c r="Z11" s="16" t="s">
        <v>107</v>
      </c>
      <c r="AA11" s="13"/>
      <c r="AB11" s="14"/>
      <c r="AC11" s="14"/>
      <c r="AD11" s="14">
        <f t="shared" si="3"/>
        <v>0</v>
      </c>
      <c r="AE11" s="14"/>
    </row>
    <row r="12" ht="48.95" customHeight="1" spans="1:31">
      <c r="A12" s="11">
        <v>1</v>
      </c>
      <c r="B12" s="15" t="s">
        <v>103</v>
      </c>
      <c r="C12" s="14" t="s">
        <v>59</v>
      </c>
      <c r="D12" s="14">
        <f>(0.547+0.156+0.686+1.112+1.137)*2+1.13*4+(0.547+0.156+0.686)*3*2+(1.55+1.7+1.055)*3</f>
        <v>33.045</v>
      </c>
      <c r="E12" s="14"/>
      <c r="F12" s="14">
        <f t="shared" si="0"/>
        <v>0</v>
      </c>
      <c r="G12" s="14"/>
      <c r="I12" s="11">
        <v>1</v>
      </c>
      <c r="J12" s="15" t="s">
        <v>103</v>
      </c>
      <c r="K12" s="14" t="s">
        <v>59</v>
      </c>
      <c r="L12" s="14">
        <f>(0.547+0.156+0.686+1.112+1.137)*2+1.13*4+(0.547+0.156+0.686)*3*2+(1.55+1.7+1.055)*3</f>
        <v>33.045</v>
      </c>
      <c r="M12" s="14">
        <f>M10</f>
        <v>3.06</v>
      </c>
      <c r="N12" s="14">
        <f t="shared" si="1"/>
        <v>101.1177</v>
      </c>
      <c r="O12" s="14"/>
      <c r="Q12" s="11">
        <v>1</v>
      </c>
      <c r="R12" s="15" t="s">
        <v>103</v>
      </c>
      <c r="S12" s="14" t="s">
        <v>59</v>
      </c>
      <c r="T12" s="14">
        <f>(0.547+0.156+0.686+1.112+1.137)*2+1.13*4+(0.547+0.156+0.686)*3*2+(1.55+1.7+1.055)*3</f>
        <v>33.045</v>
      </c>
      <c r="U12" s="14">
        <f>U10</f>
        <v>3.06</v>
      </c>
      <c r="V12" s="14">
        <f t="shared" si="2"/>
        <v>101.1177</v>
      </c>
      <c r="W12" s="14"/>
      <c r="Y12" s="11">
        <v>1</v>
      </c>
      <c r="Z12" s="15" t="s">
        <v>103</v>
      </c>
      <c r="AA12" s="14" t="s">
        <v>59</v>
      </c>
      <c r="AB12" s="14">
        <f>(0.547+0.156+0.686+1.112)*2+(0.547+0.156+0.686)*3*2+(1.55+1.055)*3</f>
        <v>21.151</v>
      </c>
      <c r="AC12" s="14">
        <f>AC10</f>
        <v>3.06</v>
      </c>
      <c r="AD12" s="14">
        <f t="shared" si="3"/>
        <v>64.72206</v>
      </c>
      <c r="AE12" s="14"/>
    </row>
    <row r="13" ht="48.95" customHeight="1" spans="1:31">
      <c r="A13" s="11"/>
      <c r="B13" s="12" t="s">
        <v>108</v>
      </c>
      <c r="C13" s="13" t="s">
        <v>100</v>
      </c>
      <c r="D13" s="14">
        <f>3*2</f>
        <v>6</v>
      </c>
      <c r="E13" s="14"/>
      <c r="F13" s="14">
        <f t="shared" si="0"/>
        <v>0</v>
      </c>
      <c r="G13" s="14"/>
      <c r="I13" s="11"/>
      <c r="J13" s="12" t="s">
        <v>108</v>
      </c>
      <c r="K13" s="13" t="s">
        <v>100</v>
      </c>
      <c r="L13" s="14">
        <f>3*2</f>
        <v>6</v>
      </c>
      <c r="M13" s="14"/>
      <c r="N13" s="14">
        <f t="shared" si="1"/>
        <v>0</v>
      </c>
      <c r="O13" s="14"/>
      <c r="Q13" s="11"/>
      <c r="R13" s="12" t="s">
        <v>108</v>
      </c>
      <c r="S13" s="13" t="s">
        <v>100</v>
      </c>
      <c r="T13" s="14">
        <f>3*2</f>
        <v>6</v>
      </c>
      <c r="U13" s="14"/>
      <c r="V13" s="14">
        <f t="shared" si="2"/>
        <v>0</v>
      </c>
      <c r="W13" s="14"/>
      <c r="Y13" s="11"/>
      <c r="Z13" s="12" t="s">
        <v>108</v>
      </c>
      <c r="AA13" s="13" t="s">
        <v>100</v>
      </c>
      <c r="AB13" s="14">
        <f>3*2</f>
        <v>6</v>
      </c>
      <c r="AC13" s="14"/>
      <c r="AD13" s="14">
        <f t="shared" si="3"/>
        <v>0</v>
      </c>
      <c r="AE13" s="14"/>
    </row>
    <row r="14" ht="48.95" customHeight="1" spans="1:31">
      <c r="A14" s="11"/>
      <c r="B14" s="16" t="s">
        <v>109</v>
      </c>
      <c r="C14" s="14"/>
      <c r="D14" s="14"/>
      <c r="E14" s="14"/>
      <c r="F14" s="14">
        <f t="shared" si="0"/>
        <v>0</v>
      </c>
      <c r="G14" s="14"/>
      <c r="I14" s="11"/>
      <c r="J14" s="16" t="s">
        <v>109</v>
      </c>
      <c r="K14" s="14"/>
      <c r="L14" s="14"/>
      <c r="M14" s="14"/>
      <c r="N14" s="14">
        <f t="shared" si="1"/>
        <v>0</v>
      </c>
      <c r="O14" s="14"/>
      <c r="Q14" s="11"/>
      <c r="R14" s="16" t="s">
        <v>109</v>
      </c>
      <c r="S14" s="14"/>
      <c r="T14" s="14"/>
      <c r="U14" s="14"/>
      <c r="V14" s="14">
        <f t="shared" si="2"/>
        <v>0</v>
      </c>
      <c r="W14" s="14"/>
      <c r="Y14" s="11"/>
      <c r="Z14" s="16" t="s">
        <v>109</v>
      </c>
      <c r="AA14" s="14"/>
      <c r="AB14" s="14"/>
      <c r="AC14" s="14"/>
      <c r="AD14" s="14">
        <f t="shared" si="3"/>
        <v>0</v>
      </c>
      <c r="AE14" s="14"/>
    </row>
    <row r="15" ht="48.95" customHeight="1" spans="1:31">
      <c r="A15" s="11"/>
      <c r="B15" s="15" t="s">
        <v>103</v>
      </c>
      <c r="C15" s="14" t="s">
        <v>59</v>
      </c>
      <c r="D15" s="14">
        <f>(0.543+0.156+0.686+1.112+1.133*2+0.296*3)*3+3.98*3+(1.55+1.7+1.055)*3</f>
        <v>41.808</v>
      </c>
      <c r="E15" s="14">
        <v>3.06</v>
      </c>
      <c r="F15" s="14">
        <f t="shared" si="0"/>
        <v>127.93248</v>
      </c>
      <c r="G15" s="14"/>
      <c r="I15" s="11"/>
      <c r="J15" s="15" t="s">
        <v>103</v>
      </c>
      <c r="K15" s="14" t="s">
        <v>59</v>
      </c>
      <c r="L15" s="14">
        <f>(0.543+0.156+0.686+1.112+1.133*2+0.296*3)*3+3.98*3+(1.55+1.7+1.055)*3</f>
        <v>41.808</v>
      </c>
      <c r="M15" s="14">
        <v>3.06</v>
      </c>
      <c r="N15" s="14">
        <f t="shared" si="1"/>
        <v>127.93248</v>
      </c>
      <c r="O15" s="14"/>
      <c r="Q15" s="11"/>
      <c r="R15" s="15" t="s">
        <v>103</v>
      </c>
      <c r="S15" s="14" t="s">
        <v>59</v>
      </c>
      <c r="T15" s="14">
        <f>(0.543+0.156+0.686+1.112+1.133*2+0.296*3)*3+3.98*3+(1.55+1.7+1.055)*3</f>
        <v>41.808</v>
      </c>
      <c r="U15" s="14">
        <v>3.06</v>
      </c>
      <c r="V15" s="14">
        <f t="shared" si="2"/>
        <v>127.93248</v>
      </c>
      <c r="W15" s="14"/>
      <c r="Y15" s="11"/>
      <c r="Z15" s="15" t="s">
        <v>103</v>
      </c>
      <c r="AA15" s="14" t="s">
        <v>59</v>
      </c>
      <c r="AB15" s="14">
        <f>(0.543+0.156+0.686+1.112+1.133*2+0.296*3)*3+3.98*3+(1.55+1.7+1.055)*3</f>
        <v>41.808</v>
      </c>
      <c r="AC15" s="14">
        <v>3.06</v>
      </c>
      <c r="AD15" s="14">
        <f t="shared" si="3"/>
        <v>127.93248</v>
      </c>
      <c r="AE15" s="14"/>
    </row>
    <row r="16" ht="48.95" customHeight="1" spans="1:31">
      <c r="A16" s="11"/>
      <c r="B16" s="12" t="s">
        <v>110</v>
      </c>
      <c r="C16" s="13" t="s">
        <v>100</v>
      </c>
      <c r="D16" s="14">
        <f>5*3</f>
        <v>15</v>
      </c>
      <c r="E16" s="14"/>
      <c r="F16" s="14">
        <f t="shared" si="0"/>
        <v>0</v>
      </c>
      <c r="G16" s="14"/>
      <c r="I16" s="11"/>
      <c r="J16" s="12" t="s">
        <v>110</v>
      </c>
      <c r="K16" s="13" t="s">
        <v>100</v>
      </c>
      <c r="L16" s="14">
        <f>5*3</f>
        <v>15</v>
      </c>
      <c r="M16" s="14"/>
      <c r="N16" s="14">
        <f t="shared" si="1"/>
        <v>0</v>
      </c>
      <c r="O16" s="14"/>
      <c r="Q16" s="11"/>
      <c r="R16" s="12" t="s">
        <v>110</v>
      </c>
      <c r="S16" s="13" t="s">
        <v>100</v>
      </c>
      <c r="T16" s="14">
        <f>5*3</f>
        <v>15</v>
      </c>
      <c r="U16" s="14"/>
      <c r="V16" s="14">
        <f t="shared" si="2"/>
        <v>0</v>
      </c>
      <c r="W16" s="14"/>
      <c r="Y16" s="11"/>
      <c r="Z16" s="12" t="s">
        <v>110</v>
      </c>
      <c r="AA16" s="13" t="s">
        <v>100</v>
      </c>
      <c r="AB16" s="14">
        <f>5*3</f>
        <v>15</v>
      </c>
      <c r="AC16" s="14"/>
      <c r="AD16" s="14">
        <f t="shared" si="3"/>
        <v>0</v>
      </c>
      <c r="AE16" s="14"/>
    </row>
    <row r="17" ht="48.95" customHeight="1" spans="1:31">
      <c r="A17" s="11"/>
      <c r="B17" s="17" t="s">
        <v>111</v>
      </c>
      <c r="C17" s="14"/>
      <c r="D17" s="14"/>
      <c r="E17" s="14"/>
      <c r="F17" s="14">
        <f t="shared" si="0"/>
        <v>0</v>
      </c>
      <c r="G17" s="14"/>
      <c r="I17" s="11"/>
      <c r="J17" s="17"/>
      <c r="K17" s="14"/>
      <c r="L17" s="14"/>
      <c r="M17" s="14"/>
      <c r="N17" s="14"/>
      <c r="O17" s="14"/>
      <c r="Q17" s="11"/>
      <c r="R17" s="17"/>
      <c r="S17" s="14"/>
      <c r="T17" s="14"/>
      <c r="U17" s="14"/>
      <c r="V17" s="14"/>
      <c r="W17" s="14"/>
      <c r="Y17" s="11"/>
      <c r="Z17" s="17"/>
      <c r="AA17" s="14"/>
      <c r="AB17" s="14"/>
      <c r="AC17" s="14"/>
      <c r="AD17" s="14"/>
      <c r="AE17" s="14"/>
    </row>
    <row r="18" ht="48.95" customHeight="1" spans="1:31">
      <c r="A18" s="11">
        <v>1</v>
      </c>
      <c r="B18" s="12" t="s">
        <v>112</v>
      </c>
      <c r="C18" s="14" t="s">
        <v>59</v>
      </c>
      <c r="D18" s="14">
        <f>2.55*4*2</f>
        <v>20.4</v>
      </c>
      <c r="E18" s="14">
        <v>10.21</v>
      </c>
      <c r="F18" s="14">
        <f t="shared" si="0"/>
        <v>208.284</v>
      </c>
      <c r="G18" s="14"/>
      <c r="I18" s="11"/>
      <c r="J18" s="12"/>
      <c r="K18" s="14"/>
      <c r="L18" s="14"/>
      <c r="M18" s="14"/>
      <c r="N18" s="14"/>
      <c r="O18" s="14"/>
      <c r="Q18" s="11"/>
      <c r="R18" s="12"/>
      <c r="S18" s="14"/>
      <c r="T18" s="14"/>
      <c r="U18" s="14"/>
      <c r="V18" s="14"/>
      <c r="W18" s="14"/>
      <c r="Y18" s="11"/>
      <c r="Z18" s="12"/>
      <c r="AA18" s="14"/>
      <c r="AB18" s="14"/>
      <c r="AC18" s="14"/>
      <c r="AD18" s="14"/>
      <c r="AE18" s="14"/>
    </row>
    <row r="19" ht="48.95" customHeight="1" spans="1:31">
      <c r="A19" s="11">
        <v>2</v>
      </c>
      <c r="B19" s="12" t="s">
        <v>113</v>
      </c>
      <c r="C19" s="14"/>
      <c r="D19" s="14">
        <f>3.568*3*2+2.55*4+0.17*6*4</f>
        <v>35.688</v>
      </c>
      <c r="E19" s="14">
        <v>3.06</v>
      </c>
      <c r="F19" s="14">
        <f t="shared" si="0"/>
        <v>109.20528</v>
      </c>
      <c r="G19" s="14"/>
      <c r="I19" s="11"/>
      <c r="J19" s="12"/>
      <c r="K19" s="14"/>
      <c r="L19" s="14"/>
      <c r="M19" s="14"/>
      <c r="N19" s="14"/>
      <c r="O19" s="14"/>
      <c r="Q19" s="11"/>
      <c r="R19" s="12"/>
      <c r="S19" s="14"/>
      <c r="T19" s="14"/>
      <c r="U19" s="14"/>
      <c r="V19" s="14"/>
      <c r="W19" s="14"/>
      <c r="Y19" s="11"/>
      <c r="Z19" s="12"/>
      <c r="AA19" s="14"/>
      <c r="AB19" s="14"/>
      <c r="AC19" s="14"/>
      <c r="AD19" s="14"/>
      <c r="AE19" s="14"/>
    </row>
    <row r="20" ht="93" customHeight="1" spans="1:31">
      <c r="A20" s="11">
        <v>3</v>
      </c>
      <c r="B20" s="12" t="s">
        <v>114</v>
      </c>
      <c r="C20" s="13" t="s">
        <v>100</v>
      </c>
      <c r="D20" s="14">
        <f>4*2+2</f>
        <v>10</v>
      </c>
      <c r="E20" s="14"/>
      <c r="F20" s="14">
        <f t="shared" si="0"/>
        <v>0</v>
      </c>
      <c r="G20" s="14"/>
      <c r="I20" s="11"/>
      <c r="J20" s="12"/>
      <c r="K20" s="13"/>
      <c r="L20" s="14"/>
      <c r="M20" s="14"/>
      <c r="N20" s="14"/>
      <c r="O20" s="14"/>
      <c r="Q20" s="11"/>
      <c r="R20" s="12"/>
      <c r="S20" s="13"/>
      <c r="T20" s="14"/>
      <c r="U20" s="14"/>
      <c r="V20" s="14"/>
      <c r="W20" s="14"/>
      <c r="Y20" s="11"/>
      <c r="Z20" s="12"/>
      <c r="AA20" s="13"/>
      <c r="AB20" s="14"/>
      <c r="AC20" s="14"/>
      <c r="AD20" s="14"/>
      <c r="AE20" s="14"/>
    </row>
    <row r="21" ht="44.1" customHeight="1" spans="1:31">
      <c r="A21" s="11"/>
      <c r="B21" s="15" t="s">
        <v>115</v>
      </c>
      <c r="C21" s="14" t="s">
        <v>59</v>
      </c>
      <c r="D21" s="14">
        <f>(23.77-6)*2</f>
        <v>35.54</v>
      </c>
      <c r="E21" s="14">
        <v>0.89</v>
      </c>
      <c r="F21" s="14">
        <f t="shared" si="0"/>
        <v>31.6306</v>
      </c>
      <c r="G21" s="14"/>
      <c r="I21" s="11"/>
      <c r="J21" s="15"/>
      <c r="K21" s="14"/>
      <c r="L21" s="14"/>
      <c r="M21" s="14"/>
      <c r="N21" s="14"/>
      <c r="O21" s="14"/>
      <c r="Q21" s="11"/>
      <c r="R21" s="15"/>
      <c r="S21" s="14"/>
      <c r="T21" s="14"/>
      <c r="U21" s="14"/>
      <c r="V21" s="14"/>
      <c r="W21" s="14"/>
      <c r="Y21" s="11"/>
      <c r="Z21" s="15"/>
      <c r="AA21" s="14"/>
      <c r="AB21" s="14"/>
      <c r="AC21" s="14"/>
      <c r="AD21" s="14"/>
      <c r="AE21" s="14"/>
    </row>
    <row r="22" ht="26.1" customHeight="1" spans="1:31">
      <c r="A22" s="11"/>
      <c r="B22" s="17" t="s">
        <v>89</v>
      </c>
      <c r="C22" s="14" t="s">
        <v>116</v>
      </c>
      <c r="D22" s="14"/>
      <c r="E22" s="14"/>
      <c r="F22" s="14">
        <f>SUM(F3:F21)</f>
        <v>1343.13132</v>
      </c>
      <c r="G22" s="14"/>
      <c r="I22" s="11"/>
      <c r="J22" s="17" t="s">
        <v>89</v>
      </c>
      <c r="K22" s="14" t="s">
        <v>116</v>
      </c>
      <c r="L22" s="14"/>
      <c r="M22" s="14"/>
      <c r="N22" s="14">
        <f>SUM(N3:N21)</f>
        <v>1095.12914</v>
      </c>
      <c r="O22" s="14"/>
      <c r="Q22" s="11"/>
      <c r="R22" s="17" t="s">
        <v>89</v>
      </c>
      <c r="S22" s="14" t="s">
        <v>116</v>
      </c>
      <c r="T22" s="14"/>
      <c r="U22" s="14"/>
      <c r="V22" s="14">
        <f>SUM(V3:V21)</f>
        <v>1095.12914</v>
      </c>
      <c r="W22" s="14"/>
      <c r="Y22" s="11"/>
      <c r="Z22" s="17" t="s">
        <v>89</v>
      </c>
      <c r="AA22" s="14" t="s">
        <v>116</v>
      </c>
      <c r="AB22" s="14"/>
      <c r="AC22" s="14"/>
      <c r="AD22" s="14">
        <f>SUM(AD3:AD21)</f>
        <v>1058.7335</v>
      </c>
      <c r="AE22" s="14"/>
    </row>
    <row r="26" ht="11.1" customHeight="1"/>
    <row r="27" hidden="1"/>
  </sheetData>
  <autoFilter ref="A2:G22">
    <extLst/>
  </autoFilter>
  <mergeCells count="4">
    <mergeCell ref="A1:G1"/>
    <mergeCell ref="I1:O1"/>
    <mergeCell ref="Q1:W1"/>
    <mergeCell ref="Y1:AE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ComponentOne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补充合同清单汇总表</vt:lpstr>
      <vt:lpstr>门头钢结构工程量计算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C1Excel</dc:creator>
  <cp:lastModifiedBy>向向</cp:lastModifiedBy>
  <dcterms:created xsi:type="dcterms:W3CDTF">2020-11-19T09:45:00Z</dcterms:created>
  <dcterms:modified xsi:type="dcterms:W3CDTF">2023-08-11T03:37:05Z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95082B1A37BE48BBA9051168BF81FD53_13</vt:lpwstr>
  </property>
  <property fmtid="{D5CDD505-2E9C-101B-9397-08002B2CF9AE}" pid="4" name="KSOReadingLayout">
    <vt:bool>true</vt:bool>
  </property>
</Properties>
</file>