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10"/>
  </bookViews>
  <sheets>
    <sheet name="进度款费用明细" sheetId="9" r:id="rId1"/>
    <sheet name="Sheet2" sheetId="10" r:id="rId2"/>
  </sheets>
  <calcPr calcId="144525"/>
</workbook>
</file>

<file path=xl/sharedStrings.xml><?xml version="1.0" encoding="utf-8"?>
<sst xmlns="http://schemas.openxmlformats.org/spreadsheetml/2006/main" count="150" uniqueCount="84">
  <si>
    <t>工程进度款费用计算明细表-售楼部幕墙工程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</si>
  <si>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</si>
  <si>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</si>
  <si>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</si>
  <si>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</si>
  <si>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</si>
  <si>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</si>
  <si>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</si>
  <si>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</si>
  <si>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</si>
  <si>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</si>
  <si>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</si>
  <si>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</si>
  <si>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</si>
  <si>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</si>
  <si>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</si>
  <si>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</si>
  <si>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</si>
  <si>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</si>
  <si>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</si>
  <si>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</si>
  <si>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</si>
  <si>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</si>
  <si>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</si>
  <si>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</si>
  <si>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</si>
  <si>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</si>
  <si>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</si>
  <si>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</si>
  <si>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</si>
  <si>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</si>
  <si>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带骨架幕墙</t>
  </si>
  <si>
    <t>钢管柱200*400*10</t>
  </si>
  <si>
    <t>预埋铁件</t>
  </si>
  <si>
    <t>钢管柱.200*200*10方钢柱</t>
  </si>
  <si>
    <t>钢梁200*200*4方钢梁</t>
  </si>
  <si>
    <t>钢檩条.50*50*3镀锌方钢管</t>
  </si>
  <si>
    <t>石材零星(以替换岩板)</t>
  </si>
  <si>
    <t>石材墙面(以替换岩板)</t>
  </si>
  <si>
    <t>金属不锈钢墙饰面</t>
  </si>
  <si>
    <t>2mm铝单板幕墙造型</t>
  </si>
  <si>
    <t>水幕墙</t>
  </si>
  <si>
    <t>钢管柱（新增）.200*200*10</t>
  </si>
  <si>
    <t>钢梁（新增）.200*200*4</t>
  </si>
  <si>
    <t>钢檩条（新增）50*50*3镀锌方钢管</t>
  </si>
  <si>
    <t>φ24成品采购铜管LED灯（新增）</t>
  </si>
  <si>
    <t>挖基坑土方</t>
  </si>
  <si>
    <t>回填方</t>
  </si>
  <si>
    <t>余方弃置</t>
  </si>
  <si>
    <t>换填垫层</t>
  </si>
  <si>
    <t>垫层</t>
  </si>
  <si>
    <t>独立基础</t>
  </si>
  <si>
    <t>矩形柱</t>
  </si>
  <si>
    <t>现浇构件钢筋</t>
  </si>
  <si>
    <t>金属门</t>
  </si>
  <si>
    <t>定制金属门</t>
  </si>
  <si>
    <t>2.5mm铝单板幕墙压顶造型</t>
  </si>
  <si>
    <t>雨篷铝单板（2.5mm厚铝单板）</t>
  </si>
  <si>
    <t>铝单板墙饰面</t>
  </si>
  <si>
    <t>金属字</t>
  </si>
  <si>
    <t>铝单板雨篷（新增）</t>
  </si>
  <si>
    <t>进度款支付合计</t>
  </si>
  <si>
    <t>工程项目名称</t>
  </si>
  <si>
    <t>工程量
g</t>
  </si>
  <si>
    <t>单位</t>
  </si>
  <si>
    <t>含税综合单价(元)</t>
  </si>
  <si>
    <t>总价</t>
  </si>
  <si>
    <t>工程完成情况</t>
  </si>
  <si>
    <t>节点款</t>
  </si>
  <si>
    <t>备注</t>
  </si>
  <si>
    <t xml:space="preserve">
790.42
</t>
  </si>
  <si>
    <t>m2</t>
  </si>
  <si>
    <t>钢架以完成玻璃以安装一半</t>
  </si>
  <si>
    <t>以减除（玻璃单价228.4 计算）</t>
  </si>
  <si>
    <t>t</t>
  </si>
  <si>
    <t>已完成</t>
  </si>
  <si>
    <t>钢架以已完成</t>
  </si>
  <si>
    <t>以减除（岩板单价400元计算）</t>
  </si>
  <si>
    <t>以减除（不锈钢单价200元计算）</t>
  </si>
  <si>
    <t>以减除（铝单板单价180元计算）</t>
  </si>
  <si>
    <t>钢架.水槽.拉线以已完成</t>
  </si>
  <si>
    <t>m</t>
  </si>
  <si>
    <t>钢架已完成</t>
  </si>
  <si>
    <t>m3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</si>
</sst>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0" borderId="0"/>
    <xf numFmtId="0" fontId="36" fillId="0" borderId="0" applyBorder="0"/>
  </cellStyleXfs>
  <cellXfs count="50">
    <xf numFmtId="0" fontId="0" fillId="0" borderId="0" xfId="0">
      <alignment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176" fontId="4" fillId="0" borderId="0" xfId="11" applyNumberFormat="1" applyFont="1" applyFill="1" applyAlignment="1">
      <alignment horizontal="center" vertical="center"/>
    </xf>
    <xf numFmtId="176" fontId="5" fillId="0" borderId="1" xfId="11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7" fillId="0" borderId="1" xfId="11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10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tabSelected="1" topLeftCell="A4" workbookViewId="0">
      <selection activeCell="J38" sqref="J38"/>
    </sheetView>
  </sheetViews>
  <sheetFormatPr defaultColWidth="8.89166666666667" defaultRowHeight="13.5"/>
  <cols>
    <col min="1" max="1" width="3.04166666666667" customWidth="1"/>
    <col min="2" max="2" width="18.2583333333333" style="5" customWidth="1"/>
    <col min="3" max="3" width="11.95" style="6" customWidth="1"/>
    <col min="4" max="4" width="9.78333333333333" style="7" customWidth="1"/>
    <col min="5" max="5" width="10.1083333333333" style="8" customWidth="1"/>
    <col min="6" max="6" width="11.85" customWidth="1"/>
    <col min="7" max="7" width="9.88333333333333" customWidth="1"/>
    <col min="8" max="9" width="11.4416666666667" customWidth="1"/>
    <col min="10" max="10" width="12.9333333333333" customWidth="1"/>
    <col min="11" max="11" width="11.5166666666667" customWidth="1"/>
    <col min="12" max="12" width="10.7666666666667" customWidth="1"/>
    <col min="13" max="14" width="8.89166666666667" hidden="1" customWidth="1"/>
    <col min="15" max="15" width="12.775" hidden="1" customWidth="1"/>
    <col min="16" max="16" width="9.25" hidden="1" customWidth="1"/>
    <col min="17" max="18" width="11.125"/>
  </cols>
  <sheetData>
    <row r="1" ht="18.75" spans="1:15">
      <c r="A1" s="9" t="s">
        <v>0</v>
      </c>
      <c r="B1" s="10"/>
      <c r="C1" s="11"/>
      <c r="D1" s="10"/>
      <c r="E1" s="12"/>
      <c r="F1" s="13"/>
      <c r="G1" s="12"/>
      <c r="H1" s="12"/>
      <c r="I1" s="12"/>
      <c r="J1" s="12"/>
      <c r="K1" s="37"/>
      <c r="L1" s="13"/>
      <c r="M1" s="12"/>
      <c r="N1" s="12"/>
      <c r="O1" s="12"/>
    </row>
    <row r="2" spans="1:15">
      <c r="A2" s="14" t="s">
        <v>1</v>
      </c>
      <c r="B2" s="14" t="s">
        <v>2</v>
      </c>
      <c r="C2" s="15" t="s">
        <v>3</v>
      </c>
      <c r="D2" s="14" t="s">
        <v>4</v>
      </c>
      <c r="E2" s="16" t="s">
        <v>5</v>
      </c>
      <c r="F2" s="17" t="s">
        <v>6</v>
      </c>
      <c r="G2" s="14"/>
      <c r="H2" s="14" t="s">
        <v>7</v>
      </c>
      <c r="I2" s="14"/>
      <c r="J2" s="14"/>
      <c r="K2" s="38" t="s">
        <v>8</v>
      </c>
      <c r="L2" s="17"/>
      <c r="M2" s="18" t="s">
        <v>9</v>
      </c>
      <c r="N2" s="18" t="s">
        <v>10</v>
      </c>
      <c r="O2" s="18" t="s">
        <v>11</v>
      </c>
    </row>
    <row r="3" spans="1:15">
      <c r="A3" s="14"/>
      <c r="B3" s="14"/>
      <c r="C3" s="15"/>
      <c r="D3" s="14"/>
      <c r="E3" s="16"/>
      <c r="F3" s="17" t="s">
        <v>12</v>
      </c>
      <c r="G3" s="14" t="s">
        <v>13</v>
      </c>
      <c r="H3" s="14" t="s">
        <v>14</v>
      </c>
      <c r="I3" s="14" t="s">
        <v>15</v>
      </c>
      <c r="J3" s="14" t="s">
        <v>16</v>
      </c>
      <c r="K3" s="38" t="s">
        <v>17</v>
      </c>
      <c r="L3" s="17" t="s">
        <v>18</v>
      </c>
      <c r="M3" s="18"/>
      <c r="N3" s="18"/>
      <c r="O3" s="18"/>
    </row>
    <row r="4" ht="42" spans="1:16">
      <c r="A4" s="18"/>
      <c r="B4" s="18"/>
      <c r="C4" s="19" t="s">
        <v>19</v>
      </c>
      <c r="D4" s="20" t="s">
        <v>20</v>
      </c>
      <c r="E4" s="21" t="s">
        <v>20</v>
      </c>
      <c r="F4" s="22" t="s">
        <v>21</v>
      </c>
      <c r="G4" s="19" t="s">
        <v>22</v>
      </c>
      <c r="H4" s="22" t="s">
        <v>23</v>
      </c>
      <c r="I4" s="39" t="s">
        <v>24</v>
      </c>
      <c r="J4" s="19" t="s">
        <v>25</v>
      </c>
      <c r="K4" s="40" t="s">
        <v>26</v>
      </c>
      <c r="L4" s="41" t="s">
        <v>27</v>
      </c>
      <c r="M4" s="19" t="s">
        <v>28</v>
      </c>
      <c r="N4" s="19" t="s">
        <v>29</v>
      </c>
      <c r="O4" s="14" t="s">
        <v>30</v>
      </c>
      <c r="P4">
        <v>1.5</v>
      </c>
    </row>
    <row r="5" s="4" customFormat="1" ht="23" customHeight="1" spans="1:16">
      <c r="A5" s="23">
        <v>1</v>
      </c>
      <c r="B5" s="24" t="s">
        <v>31</v>
      </c>
      <c r="C5" s="25">
        <f>D5*E5</f>
        <v>816071.440504248</v>
      </c>
      <c r="D5" s="26">
        <v>790.42</v>
      </c>
      <c r="E5" s="26">
        <v>1032.4529244</v>
      </c>
      <c r="F5" s="27">
        <v>513.773</v>
      </c>
      <c r="G5" s="27">
        <v>561348.3798</v>
      </c>
      <c r="H5" s="28">
        <f>D5</f>
        <v>790.42</v>
      </c>
      <c r="I5" s="42">
        <v>0.85</v>
      </c>
      <c r="J5" s="28">
        <f>H5*I5*E5-G5</f>
        <v>132312.344628611</v>
      </c>
      <c r="K5" s="32">
        <f>J5+G5</f>
        <v>693660.724428611</v>
      </c>
      <c r="L5" s="43">
        <f>K5/C5</f>
        <v>0.85</v>
      </c>
      <c r="M5" s="44"/>
      <c r="N5" s="44"/>
      <c r="O5" s="45"/>
      <c r="P5" s="4">
        <f>E5*$P$4</f>
        <v>1548.6793866</v>
      </c>
    </row>
    <row r="6" s="4" customFormat="1" ht="12" spans="1:16">
      <c r="A6" s="23">
        <v>2</v>
      </c>
      <c r="B6" s="24" t="s">
        <v>32</v>
      </c>
      <c r="C6" s="25">
        <f t="shared" ref="C6:C30" si="0">D6*E6</f>
        <v>63339.4573497036</v>
      </c>
      <c r="D6" s="26">
        <v>4.212</v>
      </c>
      <c r="E6" s="20">
        <v>15037.8578703</v>
      </c>
      <c r="F6" s="27">
        <v>3.3696</v>
      </c>
      <c r="G6" s="27">
        <v>53623.292112</v>
      </c>
      <c r="H6" s="28">
        <f t="shared" ref="H6:H29" si="1">D6</f>
        <v>4.212</v>
      </c>
      <c r="I6" s="42">
        <v>0.85</v>
      </c>
      <c r="J6" s="28">
        <f t="shared" ref="J6:J37" si="2">H6*I6*E6-G6</f>
        <v>215.246635248055</v>
      </c>
      <c r="K6" s="32">
        <f t="shared" ref="K6:K29" si="3">J6+G6</f>
        <v>53838.5387472481</v>
      </c>
      <c r="L6" s="43">
        <f t="shared" ref="L6:L30" si="4">K6/C6</f>
        <v>0.85</v>
      </c>
      <c r="M6" s="46"/>
      <c r="N6" s="44"/>
      <c r="O6" s="45"/>
      <c r="P6" s="4">
        <f t="shared" ref="P6:P29" si="5">E6*$P$4</f>
        <v>22556.78680545</v>
      </c>
    </row>
    <row r="7" s="4" customFormat="1" ht="12" spans="1:16">
      <c r="A7" s="23">
        <v>3</v>
      </c>
      <c r="B7" s="24" t="s">
        <v>33</v>
      </c>
      <c r="C7" s="25">
        <f t="shared" si="0"/>
        <v>6133.931666478</v>
      </c>
      <c r="D7" s="26">
        <v>0.385</v>
      </c>
      <c r="E7" s="20">
        <v>15932.2900428</v>
      </c>
      <c r="F7" s="27">
        <v>0.308</v>
      </c>
      <c r="G7" s="27">
        <v>5193.00012</v>
      </c>
      <c r="H7" s="28">
        <f t="shared" si="1"/>
        <v>0.385</v>
      </c>
      <c r="I7" s="42">
        <v>0.85</v>
      </c>
      <c r="J7" s="28">
        <f t="shared" si="2"/>
        <v>20.8417965062999</v>
      </c>
      <c r="K7" s="32">
        <f t="shared" si="3"/>
        <v>5213.8419165063</v>
      </c>
      <c r="L7" s="43">
        <f t="shared" si="4"/>
        <v>0.85</v>
      </c>
      <c r="M7" s="46"/>
      <c r="N7" s="44"/>
      <c r="O7" s="45"/>
      <c r="P7" s="4">
        <f t="shared" si="5"/>
        <v>23898.4350642</v>
      </c>
    </row>
    <row r="8" s="4" customFormat="1" ht="12" spans="1:16">
      <c r="A8" s="23">
        <v>4</v>
      </c>
      <c r="B8" s="24" t="s">
        <v>34</v>
      </c>
      <c r="C8" s="25">
        <f t="shared" si="0"/>
        <v>24902.6926332168</v>
      </c>
      <c r="D8" s="26">
        <v>1.656</v>
      </c>
      <c r="E8" s="20">
        <v>15037.8578703</v>
      </c>
      <c r="F8" s="27">
        <v>1.3248</v>
      </c>
      <c r="G8" s="27">
        <v>21082.661856</v>
      </c>
      <c r="H8" s="28">
        <f t="shared" si="1"/>
        <v>1.656</v>
      </c>
      <c r="I8" s="42">
        <v>0.85</v>
      </c>
      <c r="J8" s="28">
        <f t="shared" si="2"/>
        <v>84.6268822342827</v>
      </c>
      <c r="K8" s="32">
        <f t="shared" si="3"/>
        <v>21167.2887382343</v>
      </c>
      <c r="L8" s="43">
        <f t="shared" si="4"/>
        <v>0.85</v>
      </c>
      <c r="M8" s="46"/>
      <c r="N8" s="44"/>
      <c r="O8" s="45"/>
      <c r="P8" s="4">
        <f t="shared" si="5"/>
        <v>22556.78680545</v>
      </c>
    </row>
    <row r="9" s="4" customFormat="1" ht="12" spans="1:16">
      <c r="A9" s="23">
        <v>5</v>
      </c>
      <c r="B9" s="24" t="s">
        <v>35</v>
      </c>
      <c r="C9" s="25">
        <f t="shared" si="0"/>
        <v>77330.7266372388</v>
      </c>
      <c r="D9" s="26">
        <v>5.507</v>
      </c>
      <c r="E9" s="20">
        <v>14042.2601484</v>
      </c>
      <c r="F9" s="27">
        <v>4.4056</v>
      </c>
      <c r="G9" s="27">
        <v>65468.361456</v>
      </c>
      <c r="H9" s="28">
        <f t="shared" si="1"/>
        <v>5.507</v>
      </c>
      <c r="I9" s="42">
        <v>0.85</v>
      </c>
      <c r="J9" s="28">
        <f t="shared" si="2"/>
        <v>262.756185652979</v>
      </c>
      <c r="K9" s="32">
        <f t="shared" si="3"/>
        <v>65731.117641653</v>
      </c>
      <c r="L9" s="43">
        <f t="shared" si="4"/>
        <v>0.85</v>
      </c>
      <c r="M9" s="46"/>
      <c r="N9" s="44"/>
      <c r="O9" s="45"/>
      <c r="P9" s="4">
        <f t="shared" si="5"/>
        <v>21063.3902226</v>
      </c>
    </row>
    <row r="10" s="4" customFormat="1" ht="12" spans="1:16">
      <c r="A10" s="23">
        <v>6</v>
      </c>
      <c r="B10" s="24" t="s">
        <v>36</v>
      </c>
      <c r="C10" s="25">
        <f t="shared" si="0"/>
        <v>42146.271378486</v>
      </c>
      <c r="D10" s="26">
        <v>3.14</v>
      </c>
      <c r="E10" s="20">
        <v>13422.3794199</v>
      </c>
      <c r="F10" s="27">
        <v>2.512</v>
      </c>
      <c r="G10" s="27">
        <v>35681.11368</v>
      </c>
      <c r="H10" s="28">
        <f t="shared" si="1"/>
        <v>3.14</v>
      </c>
      <c r="I10" s="42">
        <v>0.85</v>
      </c>
      <c r="J10" s="28">
        <f t="shared" si="2"/>
        <v>143.216991713096</v>
      </c>
      <c r="K10" s="32">
        <f t="shared" si="3"/>
        <v>35824.3306717131</v>
      </c>
      <c r="L10" s="43">
        <f t="shared" si="4"/>
        <v>0.85</v>
      </c>
      <c r="M10" s="46"/>
      <c r="N10" s="44"/>
      <c r="O10" s="45"/>
      <c r="P10" s="4">
        <f t="shared" si="5"/>
        <v>20133.56912985</v>
      </c>
    </row>
    <row r="11" s="4" customFormat="1" ht="12" spans="1:18">
      <c r="A11" s="23">
        <v>7</v>
      </c>
      <c r="B11" s="24" t="s">
        <v>37</v>
      </c>
      <c r="C11" s="25">
        <f t="shared" si="0"/>
        <v>25570.4248251</v>
      </c>
      <c r="D11" s="26">
        <v>58.98</v>
      </c>
      <c r="E11" s="20">
        <v>433.543995</v>
      </c>
      <c r="F11" s="27">
        <v>23.592</v>
      </c>
      <c r="G11" s="27">
        <v>21734.861101335</v>
      </c>
      <c r="H11" s="28">
        <f>D11</f>
        <v>58.98</v>
      </c>
      <c r="I11" s="42">
        <v>0.85</v>
      </c>
      <c r="J11" s="28">
        <f>H11*I11*E11-G11</f>
        <v>0</v>
      </c>
      <c r="K11" s="32">
        <f t="shared" si="3"/>
        <v>21734.861101335</v>
      </c>
      <c r="L11" s="43">
        <f t="shared" si="4"/>
        <v>0.85</v>
      </c>
      <c r="M11" s="46"/>
      <c r="N11" s="44"/>
      <c r="O11" s="45"/>
      <c r="P11" s="4">
        <f t="shared" si="5"/>
        <v>650.3159925</v>
      </c>
      <c r="Q11" s="4">
        <f>C11*0.85</f>
        <v>21734.861101335</v>
      </c>
      <c r="R11" s="4">
        <f>G11-Q11</f>
        <v>0</v>
      </c>
    </row>
    <row r="12" s="4" customFormat="1" ht="12" spans="1:18">
      <c r="A12" s="23">
        <v>8</v>
      </c>
      <c r="B12" s="24" t="s">
        <v>38</v>
      </c>
      <c r="C12" s="25">
        <f t="shared" si="0"/>
        <v>472235.206068936</v>
      </c>
      <c r="D12" s="26">
        <v>419.66</v>
      </c>
      <c r="E12" s="20">
        <v>1125.2804796</v>
      </c>
      <c r="F12" s="27">
        <v>167.864</v>
      </c>
      <c r="G12" s="27">
        <f>199898.32644+R12</f>
        <v>206257.644658665</v>
      </c>
      <c r="H12" s="28">
        <f t="shared" si="1"/>
        <v>419.66</v>
      </c>
      <c r="I12" s="42">
        <v>0.85</v>
      </c>
      <c r="J12" s="28">
        <f>H12*I12*E12-G12</f>
        <v>195142.280499931</v>
      </c>
      <c r="K12" s="32">
        <f t="shared" si="3"/>
        <v>401399.925158596</v>
      </c>
      <c r="L12" s="43">
        <f t="shared" si="4"/>
        <v>0.85</v>
      </c>
      <c r="M12" s="46"/>
      <c r="N12" s="44"/>
      <c r="O12" s="45"/>
      <c r="P12" s="4">
        <f t="shared" si="5"/>
        <v>1687.9207194</v>
      </c>
      <c r="Q12" s="4">
        <v>21734.861101335</v>
      </c>
      <c r="R12" s="4">
        <v>6359.318218665</v>
      </c>
    </row>
    <row r="13" s="4" customFormat="1" ht="12" spans="1:16">
      <c r="A13" s="23">
        <v>9</v>
      </c>
      <c r="B13" s="24" t="s">
        <v>39</v>
      </c>
      <c r="C13" s="29">
        <f t="shared" si="0"/>
        <v>29230.986256416</v>
      </c>
      <c r="D13" s="26">
        <v>56.64</v>
      </c>
      <c r="E13" s="30">
        <v>516.0837969</v>
      </c>
      <c r="F13" s="27">
        <v>45.312</v>
      </c>
      <c r="G13" s="27">
        <v>24747.1488</v>
      </c>
      <c r="H13" s="28">
        <f t="shared" si="1"/>
        <v>56.64</v>
      </c>
      <c r="I13" s="42">
        <v>0.85</v>
      </c>
      <c r="J13" s="28">
        <f t="shared" si="2"/>
        <v>99.1895179536004</v>
      </c>
      <c r="K13" s="32">
        <f t="shared" si="3"/>
        <v>24846.3383179536</v>
      </c>
      <c r="L13" s="43">
        <f t="shared" si="4"/>
        <v>0.85</v>
      </c>
      <c r="M13" s="46"/>
      <c r="N13" s="44"/>
      <c r="O13" s="45"/>
      <c r="P13" s="4">
        <f t="shared" si="5"/>
        <v>774.12569535</v>
      </c>
    </row>
    <row r="14" s="4" customFormat="1" ht="12" spans="1:16">
      <c r="A14" s="23">
        <v>10</v>
      </c>
      <c r="B14" s="24" t="s">
        <v>40</v>
      </c>
      <c r="C14" s="29">
        <f t="shared" si="0"/>
        <v>14736.152939751</v>
      </c>
      <c r="D14" s="26">
        <v>36.83</v>
      </c>
      <c r="E14" s="20">
        <v>400.1127597</v>
      </c>
      <c r="F14" s="27">
        <v>14.732</v>
      </c>
      <c r="G14" s="27">
        <v>6237.82344</v>
      </c>
      <c r="H14" s="28">
        <f t="shared" si="1"/>
        <v>36.83</v>
      </c>
      <c r="I14" s="42">
        <v>0.85</v>
      </c>
      <c r="J14" s="28">
        <f t="shared" si="2"/>
        <v>6287.90655878835</v>
      </c>
      <c r="K14" s="32">
        <f t="shared" si="3"/>
        <v>12525.7299987884</v>
      </c>
      <c r="L14" s="43">
        <f t="shared" si="4"/>
        <v>0.85</v>
      </c>
      <c r="M14" s="46"/>
      <c r="N14" s="44"/>
      <c r="O14" s="45"/>
      <c r="P14" s="4">
        <f t="shared" si="5"/>
        <v>600.16913955</v>
      </c>
    </row>
    <row r="15" s="4" customFormat="1" ht="12" spans="1:16">
      <c r="A15" s="23">
        <v>11</v>
      </c>
      <c r="B15" s="24" t="s">
        <v>41</v>
      </c>
      <c r="C15" s="29">
        <f t="shared" si="0"/>
        <v>265908.829424787</v>
      </c>
      <c r="D15" s="26">
        <v>58.97</v>
      </c>
      <c r="E15" s="20">
        <v>4509.2221371</v>
      </c>
      <c r="F15" s="27">
        <v>23.588</v>
      </c>
      <c r="G15" s="27">
        <f>112559.34132-R28</f>
        <v>121239.15494526</v>
      </c>
      <c r="H15" s="28">
        <f t="shared" si="1"/>
        <v>58.97</v>
      </c>
      <c r="I15" s="42">
        <v>0.85</v>
      </c>
      <c r="J15" s="28">
        <f t="shared" si="2"/>
        <v>104783.350065809</v>
      </c>
      <c r="K15" s="32">
        <f t="shared" si="3"/>
        <v>226022.505011069</v>
      </c>
      <c r="L15" s="43">
        <f t="shared" si="4"/>
        <v>0.85</v>
      </c>
      <c r="M15" s="46"/>
      <c r="N15" s="44"/>
      <c r="O15" s="45"/>
      <c r="P15" s="4">
        <f t="shared" si="5"/>
        <v>6763.83320565</v>
      </c>
    </row>
    <row r="16" s="4" customFormat="1" ht="12" spans="1:16">
      <c r="A16" s="23">
        <v>12</v>
      </c>
      <c r="B16" s="24" t="s">
        <v>38</v>
      </c>
      <c r="C16" s="29">
        <f t="shared" si="0"/>
        <v>40363.810803252</v>
      </c>
      <c r="D16" s="26">
        <v>35.87</v>
      </c>
      <c r="E16" s="20">
        <v>1125.2804796</v>
      </c>
      <c r="F16" s="27">
        <v>14.348</v>
      </c>
      <c r="G16" s="27">
        <v>17086.10058</v>
      </c>
      <c r="H16" s="28">
        <f t="shared" si="1"/>
        <v>35.87</v>
      </c>
      <c r="I16" s="42">
        <v>0.85</v>
      </c>
      <c r="J16" s="28">
        <f t="shared" si="2"/>
        <v>17223.1386027642</v>
      </c>
      <c r="K16" s="32">
        <f t="shared" si="3"/>
        <v>34309.2391827642</v>
      </c>
      <c r="L16" s="43">
        <f t="shared" si="4"/>
        <v>0.85</v>
      </c>
      <c r="M16" s="46"/>
      <c r="N16" s="44"/>
      <c r="O16" s="45"/>
      <c r="P16" s="4">
        <f t="shared" si="5"/>
        <v>1687.9207194</v>
      </c>
    </row>
    <row r="17" s="4" customFormat="1" ht="21" spans="1:16">
      <c r="A17" s="23">
        <v>13</v>
      </c>
      <c r="B17" s="24" t="s">
        <v>42</v>
      </c>
      <c r="C17" s="29">
        <f t="shared" si="0"/>
        <v>6179.303987388</v>
      </c>
      <c r="D17" s="26">
        <v>0.552</v>
      </c>
      <c r="E17" s="20">
        <v>11194.3912815</v>
      </c>
      <c r="F17" s="27">
        <v>0.4416</v>
      </c>
      <c r="G17" s="27">
        <v>5231.409984</v>
      </c>
      <c r="H17" s="28">
        <f t="shared" si="1"/>
        <v>0.552</v>
      </c>
      <c r="I17" s="42">
        <v>0.85</v>
      </c>
      <c r="J17" s="28">
        <f t="shared" si="2"/>
        <v>20.9984052798</v>
      </c>
      <c r="K17" s="32">
        <f t="shared" si="3"/>
        <v>5252.4083892798</v>
      </c>
      <c r="L17" s="43">
        <f t="shared" si="4"/>
        <v>0.85</v>
      </c>
      <c r="M17" s="46"/>
      <c r="N17" s="44"/>
      <c r="O17" s="45"/>
      <c r="P17" s="4">
        <f t="shared" si="5"/>
        <v>16791.58692225</v>
      </c>
    </row>
    <row r="18" s="4" customFormat="1" ht="12" spans="1:16">
      <c r="A18" s="23">
        <v>14</v>
      </c>
      <c r="B18" s="24" t="s">
        <v>43</v>
      </c>
      <c r="C18" s="29">
        <f t="shared" si="0"/>
        <v>25841.4095731932</v>
      </c>
      <c r="D18" s="26">
        <v>2.436</v>
      </c>
      <c r="E18" s="20">
        <v>10608.1320087</v>
      </c>
      <c r="F18" s="27">
        <v>1.9488</v>
      </c>
      <c r="G18" s="27">
        <v>21877.37496</v>
      </c>
      <c r="H18" s="28">
        <f t="shared" si="1"/>
        <v>2.436</v>
      </c>
      <c r="I18" s="42">
        <v>0.85</v>
      </c>
      <c r="J18" s="28">
        <f t="shared" si="2"/>
        <v>87.8231772142171</v>
      </c>
      <c r="K18" s="32">
        <f t="shared" si="3"/>
        <v>21965.1981372142</v>
      </c>
      <c r="L18" s="43">
        <f t="shared" si="4"/>
        <v>0.85</v>
      </c>
      <c r="M18" s="46"/>
      <c r="N18" s="44"/>
      <c r="O18" s="45"/>
      <c r="P18" s="4">
        <f t="shared" si="5"/>
        <v>15912.19801305</v>
      </c>
    </row>
    <row r="19" s="4" customFormat="1" ht="21" spans="1:16">
      <c r="A19" s="23">
        <v>15</v>
      </c>
      <c r="B19" s="24" t="s">
        <v>44</v>
      </c>
      <c r="C19" s="29">
        <f t="shared" si="0"/>
        <v>4644.3884416776</v>
      </c>
      <c r="D19" s="26">
        <v>0.458</v>
      </c>
      <c r="E19" s="20">
        <v>10140.5861172</v>
      </c>
      <c r="F19" s="27">
        <v>0.3664</v>
      </c>
      <c r="G19" s="27">
        <v>3931.94832</v>
      </c>
      <c r="H19" s="28">
        <f t="shared" si="1"/>
        <v>0.458</v>
      </c>
      <c r="I19" s="42">
        <v>0.85</v>
      </c>
      <c r="J19" s="28">
        <f t="shared" si="2"/>
        <v>15.7818554259602</v>
      </c>
      <c r="K19" s="32">
        <f t="shared" si="3"/>
        <v>3947.73017542596</v>
      </c>
      <c r="L19" s="43">
        <f t="shared" si="4"/>
        <v>0.85</v>
      </c>
      <c r="M19" s="46"/>
      <c r="N19" s="44"/>
      <c r="O19" s="45"/>
      <c r="P19" s="4">
        <f t="shared" si="5"/>
        <v>15210.8791758</v>
      </c>
    </row>
    <row r="20" s="4" customFormat="1" ht="21" spans="1:16">
      <c r="A20" s="23">
        <v>16</v>
      </c>
      <c r="B20" s="24" t="s">
        <v>45</v>
      </c>
      <c r="C20" s="29">
        <f t="shared" si="0"/>
        <v>158869.86835302</v>
      </c>
      <c r="D20" s="26">
        <v>2566.52</v>
      </c>
      <c r="E20" s="20">
        <v>61.9008885</v>
      </c>
      <c r="F20" s="27">
        <v>1026.608</v>
      </c>
      <c r="G20" s="27">
        <v>67247.95704</v>
      </c>
      <c r="H20" s="28">
        <f t="shared" si="1"/>
        <v>2566.52</v>
      </c>
      <c r="I20" s="42">
        <v>0.85</v>
      </c>
      <c r="J20" s="28">
        <f t="shared" si="2"/>
        <v>67791.431060067</v>
      </c>
      <c r="K20" s="32">
        <f t="shared" si="3"/>
        <v>135039.388100067</v>
      </c>
      <c r="L20" s="43">
        <f t="shared" si="4"/>
        <v>0.85</v>
      </c>
      <c r="M20" s="46"/>
      <c r="N20" s="44"/>
      <c r="O20" s="45"/>
      <c r="P20" s="4">
        <f t="shared" si="5"/>
        <v>92.85133275</v>
      </c>
    </row>
    <row r="21" s="4" customFormat="1" ht="12" spans="1:16">
      <c r="A21" s="23">
        <v>17</v>
      </c>
      <c r="B21" s="24" t="s">
        <v>46</v>
      </c>
      <c r="C21" s="29">
        <f t="shared" si="0"/>
        <v>6859.85646357</v>
      </c>
      <c r="D21" s="26">
        <v>110.82</v>
      </c>
      <c r="E21" s="20">
        <v>61.9008885</v>
      </c>
      <c r="F21" s="27">
        <v>88.656</v>
      </c>
      <c r="G21" s="27">
        <v>5807.41128</v>
      </c>
      <c r="H21" s="28">
        <f t="shared" si="1"/>
        <v>110.82</v>
      </c>
      <c r="I21" s="42">
        <v>0.85</v>
      </c>
      <c r="J21" s="28">
        <f t="shared" si="2"/>
        <v>23.4667140344991</v>
      </c>
      <c r="K21" s="32">
        <f t="shared" si="3"/>
        <v>5830.8779940345</v>
      </c>
      <c r="L21" s="43">
        <f t="shared" si="4"/>
        <v>0.85</v>
      </c>
      <c r="M21" s="46"/>
      <c r="N21" s="44"/>
      <c r="O21" s="45"/>
      <c r="P21" s="4">
        <f t="shared" si="5"/>
        <v>92.85133275</v>
      </c>
    </row>
    <row r="22" s="4" customFormat="1" ht="12" spans="1:16">
      <c r="A22" s="23">
        <v>18</v>
      </c>
      <c r="B22" s="24" t="s">
        <v>47</v>
      </c>
      <c r="C22" s="29">
        <f t="shared" si="0"/>
        <v>493.780455</v>
      </c>
      <c r="D22" s="26">
        <v>31.15</v>
      </c>
      <c r="E22" s="20">
        <v>15.8517</v>
      </c>
      <c r="F22" s="27">
        <v>24.92</v>
      </c>
      <c r="G22" s="27">
        <v>417.9084</v>
      </c>
      <c r="H22" s="28">
        <f t="shared" si="1"/>
        <v>31.15</v>
      </c>
      <c r="I22" s="42">
        <v>0.85</v>
      </c>
      <c r="J22" s="28">
        <f t="shared" si="2"/>
        <v>1.80498675000001</v>
      </c>
      <c r="K22" s="32">
        <f t="shared" si="3"/>
        <v>419.71338675</v>
      </c>
      <c r="L22" s="43">
        <f t="shared" si="4"/>
        <v>0.85</v>
      </c>
      <c r="M22" s="46"/>
      <c r="N22" s="44"/>
      <c r="O22" s="45"/>
      <c r="P22" s="4">
        <f t="shared" si="5"/>
        <v>23.77755</v>
      </c>
    </row>
    <row r="23" s="4" customFormat="1" ht="12" spans="1:16">
      <c r="A23" s="23">
        <v>19</v>
      </c>
      <c r="B23" s="24" t="s">
        <v>48</v>
      </c>
      <c r="C23" s="29">
        <f t="shared" si="0"/>
        <v>1970.6733015</v>
      </c>
      <c r="D23" s="26">
        <v>79.67</v>
      </c>
      <c r="E23" s="20">
        <v>24.73545</v>
      </c>
      <c r="F23" s="27">
        <v>63.736</v>
      </c>
      <c r="G23" s="27">
        <v>1669.24584</v>
      </c>
      <c r="H23" s="28">
        <f t="shared" si="1"/>
        <v>79.67</v>
      </c>
      <c r="I23" s="42">
        <v>0.85</v>
      </c>
      <c r="J23" s="28">
        <f t="shared" si="2"/>
        <v>5.8264662749998</v>
      </c>
      <c r="K23" s="32">
        <f t="shared" si="3"/>
        <v>1675.072306275</v>
      </c>
      <c r="L23" s="43">
        <f t="shared" si="4"/>
        <v>0.85</v>
      </c>
      <c r="M23" s="46"/>
      <c r="N23" s="44"/>
      <c r="O23" s="45"/>
      <c r="P23" s="4">
        <f t="shared" si="5"/>
        <v>37.103175</v>
      </c>
    </row>
    <row r="24" s="4" customFormat="1" ht="12" spans="1:16">
      <c r="A24" s="23">
        <v>20</v>
      </c>
      <c r="B24" s="24" t="s">
        <v>49</v>
      </c>
      <c r="C24" s="29">
        <f t="shared" si="0"/>
        <v>960.454503</v>
      </c>
      <c r="D24" s="26">
        <v>60.59</v>
      </c>
      <c r="E24" s="20">
        <v>15.8517</v>
      </c>
      <c r="F24" s="27">
        <v>48.472</v>
      </c>
      <c r="G24" s="27">
        <v>812.87544</v>
      </c>
      <c r="H24" s="28">
        <f t="shared" si="1"/>
        <v>60.59</v>
      </c>
      <c r="I24" s="42">
        <v>0.85</v>
      </c>
      <c r="J24" s="28">
        <f t="shared" si="2"/>
        <v>3.51088754999989</v>
      </c>
      <c r="K24" s="32">
        <f t="shared" si="3"/>
        <v>816.38632755</v>
      </c>
      <c r="L24" s="43">
        <f t="shared" si="4"/>
        <v>0.85</v>
      </c>
      <c r="M24" s="46"/>
      <c r="N24" s="44"/>
      <c r="O24" s="45"/>
      <c r="P24" s="4">
        <f t="shared" si="5"/>
        <v>23.77755</v>
      </c>
    </row>
    <row r="25" s="4" customFormat="1" ht="12" spans="1:16">
      <c r="A25" s="23"/>
      <c r="B25" s="24" t="s">
        <v>50</v>
      </c>
      <c r="C25" s="29">
        <f t="shared" si="0"/>
        <v>4695.783699</v>
      </c>
      <c r="D25" s="26">
        <v>4.19</v>
      </c>
      <c r="E25" s="20">
        <v>1120.7121</v>
      </c>
      <c r="F25" s="27">
        <v>3.352</v>
      </c>
      <c r="G25" s="27">
        <v>3975.43848</v>
      </c>
      <c r="H25" s="28">
        <f t="shared" si="1"/>
        <v>4.19</v>
      </c>
      <c r="I25" s="42">
        <v>0.85</v>
      </c>
      <c r="J25" s="28">
        <f t="shared" si="2"/>
        <v>15.9776641500002</v>
      </c>
      <c r="K25" s="32">
        <f t="shared" si="3"/>
        <v>3991.41614415</v>
      </c>
      <c r="L25" s="43">
        <f t="shared" si="4"/>
        <v>0.85</v>
      </c>
      <c r="M25" s="46"/>
      <c r="N25" s="44"/>
      <c r="O25" s="47"/>
      <c r="P25" s="4">
        <f t="shared" si="5"/>
        <v>1681.06815</v>
      </c>
    </row>
    <row r="26" s="4" customFormat="1" ht="12" spans="1:16">
      <c r="A26" s="23"/>
      <c r="B26" s="24" t="s">
        <v>51</v>
      </c>
      <c r="C26" s="29">
        <f t="shared" si="0"/>
        <v>23565.657885</v>
      </c>
      <c r="D26" s="26">
        <v>12.43</v>
      </c>
      <c r="E26" s="20">
        <v>1895.8695</v>
      </c>
      <c r="F26" s="27">
        <v>9.944</v>
      </c>
      <c r="G26" s="27">
        <v>19950.59748</v>
      </c>
      <c r="H26" s="28">
        <f t="shared" si="1"/>
        <v>12.43</v>
      </c>
      <c r="I26" s="42">
        <v>0.85</v>
      </c>
      <c r="J26" s="28">
        <f t="shared" si="2"/>
        <v>80.2117222499983</v>
      </c>
      <c r="K26" s="32">
        <f t="shared" si="3"/>
        <v>20030.80920225</v>
      </c>
      <c r="L26" s="43">
        <f t="shared" si="4"/>
        <v>0.85</v>
      </c>
      <c r="M26" s="46"/>
      <c r="N26" s="44"/>
      <c r="O26" s="47"/>
      <c r="P26" s="4">
        <f t="shared" si="5"/>
        <v>2843.80425</v>
      </c>
    </row>
    <row r="27" s="4" customFormat="1" ht="12" spans="1:16">
      <c r="A27" s="23">
        <v>21</v>
      </c>
      <c r="B27" s="24" t="s">
        <v>52</v>
      </c>
      <c r="C27" s="29">
        <f t="shared" si="0"/>
        <v>5373.931167</v>
      </c>
      <c r="D27" s="26">
        <v>2.82</v>
      </c>
      <c r="E27" s="20">
        <v>1905.64935</v>
      </c>
      <c r="F27" s="27">
        <v>2.256</v>
      </c>
      <c r="G27" s="27">
        <v>4545.8964</v>
      </c>
      <c r="H27" s="28">
        <f t="shared" si="1"/>
        <v>2.82</v>
      </c>
      <c r="I27" s="42">
        <v>0.85</v>
      </c>
      <c r="J27" s="28">
        <f t="shared" si="2"/>
        <v>21.9450919499996</v>
      </c>
      <c r="K27" s="32">
        <f t="shared" si="3"/>
        <v>4567.84149195</v>
      </c>
      <c r="L27" s="43">
        <f t="shared" si="4"/>
        <v>0.85</v>
      </c>
      <c r="M27" s="46"/>
      <c r="N27" s="44"/>
      <c r="O27" s="47"/>
      <c r="P27" s="4">
        <f t="shared" si="5"/>
        <v>2858.474025</v>
      </c>
    </row>
    <row r="28" s="4" customFormat="1" ht="12" spans="1:18">
      <c r="A28" s="23">
        <v>22</v>
      </c>
      <c r="B28" s="24" t="s">
        <v>53</v>
      </c>
      <c r="C28" s="29">
        <f t="shared" si="0"/>
        <v>9227.7818244</v>
      </c>
      <c r="D28" s="26">
        <v>0.834</v>
      </c>
      <c r="E28" s="20">
        <v>11064.4866</v>
      </c>
      <c r="F28" s="27">
        <v>0.6672</v>
      </c>
      <c r="G28" s="27">
        <v>7843.61455074</v>
      </c>
      <c r="H28" s="28">
        <f t="shared" si="1"/>
        <v>0.834</v>
      </c>
      <c r="I28" s="42">
        <v>0.85</v>
      </c>
      <c r="J28" s="28">
        <f t="shared" si="2"/>
        <v>0</v>
      </c>
      <c r="K28" s="32">
        <f t="shared" si="3"/>
        <v>7843.61455074</v>
      </c>
      <c r="L28" s="43">
        <f t="shared" si="4"/>
        <v>0.85</v>
      </c>
      <c r="M28" s="46"/>
      <c r="N28" s="44"/>
      <c r="O28" s="47"/>
      <c r="P28" s="4">
        <f t="shared" si="5"/>
        <v>16596.7299</v>
      </c>
      <c r="Q28" s="4">
        <f>C28*0.85</f>
        <v>7843.61455074</v>
      </c>
      <c r="R28" s="4">
        <v>-8679.81362526</v>
      </c>
    </row>
    <row r="29" s="4" customFormat="1" ht="12" spans="1:17">
      <c r="A29" s="23">
        <v>23</v>
      </c>
      <c r="B29" s="24" t="s">
        <v>53</v>
      </c>
      <c r="C29" s="29">
        <f t="shared" si="0"/>
        <v>1615.4150436</v>
      </c>
      <c r="D29" s="26">
        <v>0.146</v>
      </c>
      <c r="E29" s="20">
        <v>11064.4866</v>
      </c>
      <c r="F29" s="27">
        <v>0.1168</v>
      </c>
      <c r="G29" s="27">
        <v>1367.612952</v>
      </c>
      <c r="H29" s="28">
        <f t="shared" si="1"/>
        <v>0.146</v>
      </c>
      <c r="I29" s="42">
        <v>0.85</v>
      </c>
      <c r="J29" s="28">
        <f t="shared" si="2"/>
        <v>5.4898350599999</v>
      </c>
      <c r="K29" s="32">
        <f t="shared" si="3"/>
        <v>1373.10278706</v>
      </c>
      <c r="L29" s="43">
        <f t="shared" si="4"/>
        <v>0.85</v>
      </c>
      <c r="M29" s="46"/>
      <c r="N29" s="44"/>
      <c r="O29" s="47"/>
      <c r="P29" s="4">
        <f t="shared" si="5"/>
        <v>16596.7299</v>
      </c>
      <c r="Q29" s="4">
        <v>7843.61455074</v>
      </c>
    </row>
    <row r="30" s="4" customFormat="1" ht="12" spans="1:15">
      <c r="A30" s="23"/>
      <c r="B30" s="24" t="s">
        <v>54</v>
      </c>
      <c r="C30" s="29">
        <f t="shared" si="0"/>
        <v>24836.54976639</v>
      </c>
      <c r="D30" s="26">
        <v>21.3</v>
      </c>
      <c r="E30" s="20">
        <v>1166.0352003</v>
      </c>
      <c r="F30" s="27"/>
      <c r="G30" s="27"/>
      <c r="H30" s="28">
        <f t="shared" ref="H30:H37" si="6">D30</f>
        <v>21.3</v>
      </c>
      <c r="I30" s="42">
        <v>0.85</v>
      </c>
      <c r="J30" s="28">
        <f t="shared" si="2"/>
        <v>21111.0673014315</v>
      </c>
      <c r="K30" s="32">
        <f t="shared" ref="K30:K37" si="7">J30+G30</f>
        <v>21111.0673014315</v>
      </c>
      <c r="L30" s="43">
        <f t="shared" ref="L30:L37" si="8">K30/C30</f>
        <v>0.85</v>
      </c>
      <c r="M30" s="46"/>
      <c r="N30" s="44"/>
      <c r="O30" s="47"/>
    </row>
    <row r="31" s="4" customFormat="1" ht="12" spans="1:15">
      <c r="A31" s="23"/>
      <c r="B31" s="24" t="s">
        <v>54</v>
      </c>
      <c r="C31" s="29">
        <f t="shared" ref="C31:C37" si="9">D31*E31</f>
        <v>15932.6704836</v>
      </c>
      <c r="D31" s="26">
        <v>12</v>
      </c>
      <c r="E31" s="20">
        <v>1327.7225403</v>
      </c>
      <c r="F31" s="27"/>
      <c r="G31" s="27"/>
      <c r="H31" s="28">
        <f t="shared" si="6"/>
        <v>12</v>
      </c>
      <c r="I31" s="42">
        <v>0.85</v>
      </c>
      <c r="J31" s="28">
        <f t="shared" si="2"/>
        <v>13542.76991106</v>
      </c>
      <c r="K31" s="32">
        <f t="shared" si="7"/>
        <v>13542.76991106</v>
      </c>
      <c r="L31" s="43">
        <f t="shared" si="8"/>
        <v>0.85</v>
      </c>
      <c r="M31" s="46"/>
      <c r="N31" s="44"/>
      <c r="O31" s="47"/>
    </row>
    <row r="32" s="4" customFormat="1" ht="12" spans="1:15">
      <c r="A32" s="23"/>
      <c r="B32" s="24" t="s">
        <v>55</v>
      </c>
      <c r="C32" s="29">
        <f t="shared" si="9"/>
        <v>33008.1217236</v>
      </c>
      <c r="D32" s="26">
        <v>2</v>
      </c>
      <c r="E32" s="20">
        <v>16504.0608618</v>
      </c>
      <c r="F32" s="27"/>
      <c r="G32" s="27"/>
      <c r="H32" s="28">
        <f t="shared" si="6"/>
        <v>2</v>
      </c>
      <c r="I32" s="42">
        <v>0.85</v>
      </c>
      <c r="J32" s="28">
        <f t="shared" si="2"/>
        <v>28056.90346506</v>
      </c>
      <c r="K32" s="32">
        <f t="shared" si="7"/>
        <v>28056.90346506</v>
      </c>
      <c r="L32" s="43">
        <f t="shared" si="8"/>
        <v>0.85</v>
      </c>
      <c r="M32" s="46"/>
      <c r="N32" s="44"/>
      <c r="O32" s="47"/>
    </row>
    <row r="33" s="4" customFormat="1" ht="12" spans="1:18">
      <c r="A33" s="23"/>
      <c r="B33" s="24" t="s">
        <v>56</v>
      </c>
      <c r="C33" s="25">
        <f t="shared" si="9"/>
        <v>18035.207951166</v>
      </c>
      <c r="D33" s="26">
        <v>36.54</v>
      </c>
      <c r="E33" s="20">
        <v>493.5743829</v>
      </c>
      <c r="F33" s="27"/>
      <c r="G33" s="27"/>
      <c r="H33" s="28">
        <f t="shared" si="6"/>
        <v>36.54</v>
      </c>
      <c r="I33" s="42">
        <v>0.85</v>
      </c>
      <c r="J33" s="28">
        <f t="shared" si="2"/>
        <v>15329.9267584911</v>
      </c>
      <c r="K33" s="32">
        <f t="shared" si="7"/>
        <v>15329.9267584911</v>
      </c>
      <c r="L33" s="43">
        <f t="shared" si="8"/>
        <v>0.85</v>
      </c>
      <c r="M33" s="46"/>
      <c r="N33" s="44"/>
      <c r="O33" s="47"/>
      <c r="R33" s="4">
        <v>518289.848012553</v>
      </c>
    </row>
    <row r="34" s="4" customFormat="1" ht="21" spans="1:15">
      <c r="A34" s="23"/>
      <c r="B34" s="24" t="s">
        <v>57</v>
      </c>
      <c r="C34" s="25">
        <f t="shared" si="9"/>
        <v>350156.474460747</v>
      </c>
      <c r="D34" s="26">
        <v>709.43</v>
      </c>
      <c r="E34" s="20">
        <v>493.5743829</v>
      </c>
      <c r="F34" s="27"/>
      <c r="G34" s="27"/>
      <c r="H34" s="28">
        <f t="shared" si="6"/>
        <v>709.43</v>
      </c>
      <c r="I34" s="42">
        <v>0.85</v>
      </c>
      <c r="J34" s="28">
        <f t="shared" si="2"/>
        <v>297633.003291635</v>
      </c>
      <c r="K34" s="32">
        <f t="shared" si="7"/>
        <v>297633.003291635</v>
      </c>
      <c r="L34" s="43">
        <f t="shared" si="8"/>
        <v>0.85</v>
      </c>
      <c r="M34" s="46"/>
      <c r="N34" s="44"/>
      <c r="O34" s="47"/>
    </row>
    <row r="35" s="4" customFormat="1" ht="12" spans="1:15">
      <c r="A35" s="23"/>
      <c r="B35" s="24" t="s">
        <v>58</v>
      </c>
      <c r="C35" s="25">
        <f t="shared" si="9"/>
        <v>4709.980588743</v>
      </c>
      <c r="D35" s="26">
        <v>11.81</v>
      </c>
      <c r="E35" s="20">
        <v>398.8129203</v>
      </c>
      <c r="F35" s="27"/>
      <c r="G35" s="27"/>
      <c r="H35" s="28">
        <f t="shared" si="6"/>
        <v>11.81</v>
      </c>
      <c r="I35" s="42">
        <v>0.85</v>
      </c>
      <c r="J35" s="28">
        <f t="shared" si="2"/>
        <v>4003.48350043155</v>
      </c>
      <c r="K35" s="32">
        <f t="shared" si="7"/>
        <v>4003.48350043155</v>
      </c>
      <c r="L35" s="43">
        <f t="shared" si="8"/>
        <v>0.85</v>
      </c>
      <c r="M35" s="46"/>
      <c r="N35" s="44"/>
      <c r="O35" s="47"/>
    </row>
    <row r="36" s="4" customFormat="1" ht="12" spans="1:15">
      <c r="A36" s="23"/>
      <c r="B36" s="24" t="s">
        <v>59</v>
      </c>
      <c r="C36" s="25">
        <f t="shared" si="9"/>
        <v>1008.1047132</v>
      </c>
      <c r="D36" s="26">
        <v>1</v>
      </c>
      <c r="E36" s="20">
        <v>1008.1047132</v>
      </c>
      <c r="F36" s="27"/>
      <c r="G36" s="27"/>
      <c r="H36" s="28">
        <f t="shared" si="6"/>
        <v>1</v>
      </c>
      <c r="I36" s="42">
        <v>0.85</v>
      </c>
      <c r="J36" s="28">
        <f t="shared" si="2"/>
        <v>856.88900622</v>
      </c>
      <c r="K36" s="32">
        <f t="shared" si="7"/>
        <v>856.88900622</v>
      </c>
      <c r="L36" s="43">
        <f t="shared" si="8"/>
        <v>0.85</v>
      </c>
      <c r="M36" s="46"/>
      <c r="N36" s="44"/>
      <c r="O36" s="47"/>
    </row>
    <row r="37" s="4" customFormat="1" ht="12" spans="1:15">
      <c r="A37" s="23"/>
      <c r="B37" s="24" t="s">
        <v>60</v>
      </c>
      <c r="C37" s="25">
        <f t="shared" si="9"/>
        <v>147541.721219505</v>
      </c>
      <c r="D37" s="26">
        <v>268.27</v>
      </c>
      <c r="E37" s="20">
        <v>549.9747315</v>
      </c>
      <c r="F37" s="27"/>
      <c r="G37" s="27"/>
      <c r="H37" s="28">
        <f t="shared" si="6"/>
        <v>268.27</v>
      </c>
      <c r="I37" s="42">
        <v>0.85</v>
      </c>
      <c r="J37" s="28">
        <f t="shared" si="2"/>
        <v>125410.463036579</v>
      </c>
      <c r="K37" s="32">
        <f t="shared" si="7"/>
        <v>125410.463036579</v>
      </c>
      <c r="L37" s="43">
        <f t="shared" si="8"/>
        <v>0.85</v>
      </c>
      <c r="M37" s="46"/>
      <c r="N37" s="44"/>
      <c r="O37" s="47"/>
    </row>
    <row r="38" ht="28" customHeight="1" spans="1:15">
      <c r="A38" s="31">
        <v>8</v>
      </c>
      <c r="B38" s="24" t="s">
        <v>61</v>
      </c>
      <c r="C38" s="32">
        <f>SUM(C5:C37)</f>
        <v>2723497.06609191</v>
      </c>
      <c r="D38" s="33"/>
      <c r="E38" s="34"/>
      <c r="F38" s="35"/>
      <c r="G38" s="32">
        <f>SUM(G5:G37)</f>
        <v>1284378.833676</v>
      </c>
      <c r="H38" s="36"/>
      <c r="I38" s="36"/>
      <c r="J38" s="32">
        <f>SUM(J5:J37)</f>
        <v>1030593.67250213</v>
      </c>
      <c r="K38" s="32">
        <f>SUM(K5:K37)</f>
        <v>2314972.50617813</v>
      </c>
      <c r="L38" s="43">
        <f>K38/C38</f>
        <v>0.85</v>
      </c>
      <c r="M38" s="48"/>
      <c r="N38" s="48"/>
      <c r="O38" s="49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590277777777778" right="0.393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" sqref="$A1:$XFD1048576"/>
    </sheetView>
  </sheetViews>
  <sheetFormatPr defaultColWidth="11.625" defaultRowHeight="42" customHeight="1" outlineLevelCol="7"/>
  <cols>
    <col min="1" max="2" width="11.625" style="1" customWidth="1"/>
    <col min="3" max="3" width="5.25" style="1" customWidth="1"/>
    <col min="4" max="16384" width="11.625" style="1" customWidth="1"/>
  </cols>
  <sheetData>
    <row r="1" s="1" customFormat="1" customHeight="1" spans="1:8">
      <c r="A1" s="2" t="s">
        <v>62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H1" s="1" t="s">
        <v>69</v>
      </c>
    </row>
    <row r="2" s="1" customFormat="1" customHeight="1" spans="1:8">
      <c r="A2" s="1" t="s">
        <v>31</v>
      </c>
      <c r="B2" s="1" t="s">
        <v>70</v>
      </c>
      <c r="C2" s="1" t="s">
        <v>71</v>
      </c>
      <c r="D2" s="1">
        <v>728.4</v>
      </c>
      <c r="E2" s="1">
        <v>575739.72</v>
      </c>
      <c r="F2" s="1" t="s">
        <v>72</v>
      </c>
      <c r="G2" s="1">
        <v>389256</v>
      </c>
      <c r="H2" s="1" t="s">
        <v>73</v>
      </c>
    </row>
    <row r="3" s="1" customFormat="1" customHeight="1" spans="1:7">
      <c r="A3" s="1" t="s">
        <v>32</v>
      </c>
      <c r="B3" s="1">
        <v>4.212</v>
      </c>
      <c r="C3" s="1" t="s">
        <v>74</v>
      </c>
      <c r="D3" s="1">
        <v>10609.23</v>
      </c>
      <c r="E3" s="1">
        <v>44686.09</v>
      </c>
      <c r="F3" s="1" t="s">
        <v>75</v>
      </c>
      <c r="G3" s="1">
        <v>35748.872</v>
      </c>
    </row>
    <row r="4" s="1" customFormat="1" customHeight="1" spans="1:8">
      <c r="A4" s="1" t="s">
        <v>33</v>
      </c>
      <c r="B4" s="1">
        <v>0.385</v>
      </c>
      <c r="C4" s="1" t="s">
        <v>74</v>
      </c>
      <c r="D4" s="1">
        <v>11240.26</v>
      </c>
      <c r="E4" s="1">
        <v>4327.5</v>
      </c>
      <c r="F4" s="1" t="s">
        <v>75</v>
      </c>
      <c r="G4" s="1">
        <v>3462</v>
      </c>
      <c r="H4" s="3"/>
    </row>
    <row r="5" s="1" customFormat="1" customHeight="1" spans="1:7">
      <c r="A5" s="1" t="s">
        <v>34</v>
      </c>
      <c r="B5" s="1">
        <v>1.656</v>
      </c>
      <c r="C5" s="1" t="s">
        <v>74</v>
      </c>
      <c r="D5" s="1">
        <v>10609.23</v>
      </c>
      <c r="E5" s="1">
        <v>17568.89</v>
      </c>
      <c r="F5" s="1" t="s">
        <v>75</v>
      </c>
      <c r="G5" s="1">
        <v>14055.112</v>
      </c>
    </row>
    <row r="6" s="1" customFormat="1" customHeight="1" spans="1:7">
      <c r="A6" s="1" t="s">
        <v>35</v>
      </c>
      <c r="B6" s="1">
        <v>5.507</v>
      </c>
      <c r="C6" s="1" t="s">
        <v>74</v>
      </c>
      <c r="D6" s="1">
        <v>9906.84</v>
      </c>
      <c r="E6" s="1">
        <v>54556.95</v>
      </c>
      <c r="F6" s="1" t="s">
        <v>75</v>
      </c>
      <c r="G6" s="1">
        <v>43645.56</v>
      </c>
    </row>
    <row r="7" s="1" customFormat="1" customHeight="1" spans="1:7">
      <c r="A7" s="1" t="s">
        <v>36</v>
      </c>
      <c r="B7" s="1">
        <v>3.14</v>
      </c>
      <c r="C7" s="1" t="s">
        <v>74</v>
      </c>
      <c r="D7" s="1">
        <v>9469.51</v>
      </c>
      <c r="E7" s="1">
        <v>29734.26</v>
      </c>
      <c r="F7" s="1" t="s">
        <v>75</v>
      </c>
      <c r="G7" s="1">
        <v>23787.408</v>
      </c>
    </row>
    <row r="8" s="1" customFormat="1" customHeight="1" spans="1:8">
      <c r="A8" s="1" t="s">
        <v>37</v>
      </c>
      <c r="B8" s="1">
        <v>58.98</v>
      </c>
      <c r="C8" s="1" t="s">
        <v>71</v>
      </c>
      <c r="D8" s="1">
        <v>793.89</v>
      </c>
      <c r="E8" s="1">
        <v>46823.63</v>
      </c>
      <c r="F8" s="1" t="s">
        <v>76</v>
      </c>
      <c r="G8" s="1">
        <v>18585.3</v>
      </c>
      <c r="H8" s="1" t="s">
        <v>77</v>
      </c>
    </row>
    <row r="9" s="1" customFormat="1" customHeight="1" spans="1:8">
      <c r="A9" s="1" t="s">
        <v>38</v>
      </c>
      <c r="B9" s="1">
        <v>419.66</v>
      </c>
      <c r="C9" s="1" t="s">
        <v>71</v>
      </c>
      <c r="D9" s="1">
        <v>793.89</v>
      </c>
      <c r="E9" s="1">
        <v>333162.7</v>
      </c>
      <c r="F9" s="1" t="s">
        <v>76</v>
      </c>
      <c r="G9" s="1">
        <v>192239.9</v>
      </c>
      <c r="H9" s="1" t="s">
        <v>77</v>
      </c>
    </row>
    <row r="10" s="1" customFormat="1" customHeight="1" spans="1:8">
      <c r="A10" s="1" t="s">
        <v>39</v>
      </c>
      <c r="B10" s="1">
        <v>56.64</v>
      </c>
      <c r="C10" s="1" t="s">
        <v>71</v>
      </c>
      <c r="D10" s="1">
        <v>364.1</v>
      </c>
      <c r="E10" s="1">
        <v>20622.51</v>
      </c>
      <c r="F10" s="1" t="s">
        <v>76</v>
      </c>
      <c r="G10" s="1">
        <v>9294.62</v>
      </c>
      <c r="H10" s="1" t="s">
        <v>78</v>
      </c>
    </row>
    <row r="11" s="1" customFormat="1" customHeight="1" spans="1:8">
      <c r="A11" s="1" t="s">
        <v>40</v>
      </c>
      <c r="B11" s="1">
        <v>36.83</v>
      </c>
      <c r="C11" s="1" t="s">
        <v>71</v>
      </c>
      <c r="D11" s="1">
        <v>282.28</v>
      </c>
      <c r="E11" s="1">
        <v>10396.38</v>
      </c>
      <c r="F11" s="1" t="s">
        <v>76</v>
      </c>
      <c r="G11" s="1">
        <v>3766.97</v>
      </c>
      <c r="H11" s="1" t="s">
        <v>79</v>
      </c>
    </row>
    <row r="12" s="1" customFormat="1" customHeight="1" spans="1:7">
      <c r="A12" s="1" t="s">
        <v>41</v>
      </c>
      <c r="B12" s="1">
        <v>58.97</v>
      </c>
      <c r="C12" s="1" t="s">
        <v>71</v>
      </c>
      <c r="D12" s="1">
        <v>3181.26</v>
      </c>
      <c r="E12" s="1">
        <v>187599.11</v>
      </c>
      <c r="F12" s="1" t="s">
        <v>80</v>
      </c>
      <c r="G12" s="1">
        <v>150079.28</v>
      </c>
    </row>
    <row r="13" s="1" customFormat="1" customHeight="1" spans="1:8">
      <c r="A13" s="1" t="s">
        <v>38</v>
      </c>
      <c r="B13" s="1">
        <v>35.87</v>
      </c>
      <c r="C13" s="1" t="s">
        <v>71</v>
      </c>
      <c r="D13" s="1">
        <v>793.89</v>
      </c>
      <c r="E13" s="1">
        <v>28476.73</v>
      </c>
      <c r="F13" s="1" t="s">
        <v>76</v>
      </c>
      <c r="G13" s="1">
        <v>11303.06</v>
      </c>
      <c r="H13" s="1" t="s">
        <v>77</v>
      </c>
    </row>
    <row r="14" s="1" customFormat="1" customHeight="1" spans="1:7">
      <c r="A14" s="1" t="s">
        <v>42</v>
      </c>
      <c r="B14" s="1">
        <v>0.552</v>
      </c>
      <c r="C14" s="1" t="s">
        <v>74</v>
      </c>
      <c r="D14" s="1">
        <v>7897.66</v>
      </c>
      <c r="E14" s="1">
        <v>4359.51</v>
      </c>
      <c r="F14" s="1" t="s">
        <v>75</v>
      </c>
      <c r="G14" s="1">
        <v>3487.608</v>
      </c>
    </row>
    <row r="15" s="1" customFormat="1" customHeight="1" spans="1:7">
      <c r="A15" s="1" t="s">
        <v>43</v>
      </c>
      <c r="B15" s="1">
        <v>2.436</v>
      </c>
      <c r="C15" s="1" t="s">
        <v>74</v>
      </c>
      <c r="D15" s="1">
        <v>7484.05</v>
      </c>
      <c r="E15" s="1">
        <v>18231.16</v>
      </c>
      <c r="F15" s="1" t="s">
        <v>75</v>
      </c>
      <c r="G15" s="1">
        <v>14584.928</v>
      </c>
    </row>
    <row r="16" s="1" customFormat="1" customHeight="1" spans="1:7">
      <c r="A16" s="1" t="s">
        <v>44</v>
      </c>
      <c r="B16" s="1">
        <v>0.458</v>
      </c>
      <c r="C16" s="1" t="s">
        <v>74</v>
      </c>
      <c r="D16" s="1">
        <v>7154.2</v>
      </c>
      <c r="E16" s="1">
        <v>3276.62</v>
      </c>
      <c r="F16" s="1" t="s">
        <v>75</v>
      </c>
      <c r="G16" s="1">
        <v>2621.296</v>
      </c>
    </row>
    <row r="17" s="1" customFormat="1" customHeight="1" spans="1:7">
      <c r="A17" s="1" t="s">
        <v>45</v>
      </c>
      <c r="B17" s="1">
        <v>2566.52</v>
      </c>
      <c r="C17" s="1" t="s">
        <v>81</v>
      </c>
      <c r="D17" s="1">
        <v>43.67</v>
      </c>
      <c r="E17" s="1">
        <v>112082.95</v>
      </c>
      <c r="F17" s="1" t="s">
        <v>82</v>
      </c>
      <c r="G17" s="1">
        <v>89666.36</v>
      </c>
    </row>
    <row r="18" s="1" customFormat="1" customHeight="1" spans="1:7">
      <c r="A18" s="1" t="s">
        <v>46</v>
      </c>
      <c r="B18" s="1">
        <v>110.82</v>
      </c>
      <c r="C18" s="1" t="s">
        <v>83</v>
      </c>
      <c r="D18" s="1">
        <v>43.67</v>
      </c>
      <c r="E18" s="1">
        <v>4839.63</v>
      </c>
      <c r="F18" s="1" t="s">
        <v>75</v>
      </c>
      <c r="G18" s="1">
        <v>3871.704</v>
      </c>
    </row>
    <row r="19" s="1" customFormat="1" customHeight="1" spans="1:7">
      <c r="A19" s="1" t="s">
        <v>47</v>
      </c>
      <c r="B19" s="1">
        <v>31.15</v>
      </c>
      <c r="C19" s="1" t="s">
        <v>83</v>
      </c>
      <c r="D19" s="1">
        <v>11.18</v>
      </c>
      <c r="E19" s="1">
        <v>348.257</v>
      </c>
      <c r="F19" s="1" t="s">
        <v>75</v>
      </c>
      <c r="G19" s="1">
        <v>278.6</v>
      </c>
    </row>
    <row r="20" s="1" customFormat="1" customHeight="1" spans="1:7">
      <c r="A20" s="1" t="s">
        <v>48</v>
      </c>
      <c r="B20" s="1">
        <v>79.67</v>
      </c>
      <c r="C20" s="1" t="s">
        <v>83</v>
      </c>
      <c r="D20" s="1">
        <v>17.46</v>
      </c>
      <c r="E20" s="1">
        <v>1391.04</v>
      </c>
      <c r="F20" s="1" t="s">
        <v>75</v>
      </c>
      <c r="G20" s="1">
        <v>1112.8</v>
      </c>
    </row>
    <row r="21" s="1" customFormat="1" customHeight="1" spans="1:7">
      <c r="A21" s="1" t="s">
        <v>49</v>
      </c>
      <c r="B21" s="1">
        <v>60.59</v>
      </c>
      <c r="D21" s="1">
        <v>11.18</v>
      </c>
      <c r="E21" s="1">
        <v>677.3962</v>
      </c>
      <c r="F21" s="1" t="s">
        <v>75</v>
      </c>
      <c r="G21" s="1">
        <v>541.912</v>
      </c>
    </row>
    <row r="22" s="1" customFormat="1" customHeight="1" spans="1:7">
      <c r="A22" s="1" t="s">
        <v>50</v>
      </c>
      <c r="B22" s="1">
        <v>4.19</v>
      </c>
      <c r="D22" s="1">
        <v>790.66</v>
      </c>
      <c r="E22" s="1">
        <v>3312.8654</v>
      </c>
      <c r="F22" s="1" t="s">
        <v>75</v>
      </c>
      <c r="G22" s="1">
        <v>2650.288</v>
      </c>
    </row>
    <row r="23" s="1" customFormat="1" customHeight="1" spans="1:7">
      <c r="A23" s="1" t="s">
        <v>51</v>
      </c>
      <c r="B23" s="1">
        <v>12.43</v>
      </c>
      <c r="D23" s="1">
        <v>1337.53</v>
      </c>
      <c r="E23" s="1">
        <v>16625.49</v>
      </c>
      <c r="F23" s="1" t="s">
        <v>75</v>
      </c>
      <c r="G23" s="1">
        <v>13300.392</v>
      </c>
    </row>
    <row r="24" s="1" customFormat="1" customHeight="1" spans="1:7">
      <c r="A24" s="1" t="s">
        <v>52</v>
      </c>
      <c r="B24" s="1">
        <v>2.82</v>
      </c>
      <c r="D24" s="1">
        <v>1343.35</v>
      </c>
      <c r="E24" s="1">
        <v>3788.25</v>
      </c>
      <c r="F24" s="1" t="s">
        <v>75</v>
      </c>
      <c r="G24" s="1">
        <v>3030.6</v>
      </c>
    </row>
    <row r="25" s="1" customFormat="1" customHeight="1" spans="1:7">
      <c r="A25" s="1" t="s">
        <v>53</v>
      </c>
      <c r="B25" s="1">
        <v>0.834</v>
      </c>
      <c r="D25" s="1">
        <v>16510.22</v>
      </c>
      <c r="E25" s="1">
        <v>13769.52</v>
      </c>
      <c r="F25" s="1" t="s">
        <v>75</v>
      </c>
      <c r="G25" s="1">
        <v>11015.616</v>
      </c>
    </row>
    <row r="26" s="1" customFormat="1" customHeight="1" spans="1:7">
      <c r="A26" s="1" t="s">
        <v>53</v>
      </c>
      <c r="B26" s="1">
        <v>0.146</v>
      </c>
      <c r="D26" s="1">
        <v>7806.01</v>
      </c>
      <c r="E26" s="1">
        <v>1139.67746</v>
      </c>
      <c r="F26" s="1" t="s">
        <v>75</v>
      </c>
      <c r="G26" s="1">
        <v>911.736</v>
      </c>
    </row>
    <row r="27" s="1" customFormat="1" customHeight="1" spans="7:7">
      <c r="G27" s="1">
        <f>SUM(G2:G26)</f>
        <v>1042297.922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进度款费用明细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2020-10-01T09:11:00Z</dcterms:created>
  <cp:lastPrinted>2021-06-25T16:38:00Z</cp:lastPrinted>
  <dcterms:modified xsi:type="dcterms:W3CDTF">2023-07-27T03:43:47Z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5C21293DE8E4465BA266C9165C93B8BB_13</vt:lpwstr>
  </property>
</Properties>
</file>