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结算明细汇总表" sheetId="9" r:id="rId3"/>
    <sheet name="8月份结算明细" sheetId="10" r:id="rId4"/>
  </sheets>
  <definedNames>
    <definedName name="_xlnm._FilterDatabase" localSheetId="2" hidden="1">'4结算明细汇总表'!$A$2:$M$10</definedName>
    <definedName name="_xlnm.Print_Area" localSheetId="0">'2资料存档目录'!$A$1:$F$23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<sst xmlns="http://schemas.openxmlformats.org/spreadsheetml/2006/main" count="219" uniqueCount="146">
  <si>
    <t>栾川山水文苑年度零星工程合同
2022年度结算资料存档目录</t>
  </si>
  <si>
    <t>序号</t>
  </si>
  <si>
    <t>名称</t>
  </si>
  <si>
    <t>份/页</t>
  </si>
  <si>
    <t>页码</t>
  </si>
  <si>
    <t>原件/复印件</t>
  </si>
  <si>
    <t>备注</t>
  </si>
  <si>
    <t>栾川山水文苑年度零星工程合同2022度结算审批表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</si>
  <si>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</si>
  <si>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</si>
  <si>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</si>
  <si>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</si>
  <si>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</si>
  <si>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</si>
  <si>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</si>
  <si>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</si>
  <si>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</si>
  <si>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</si>
  <si>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</si>
  <si>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8月份结算明细表</t>
  </si>
  <si>
    <t>第6页</t>
  </si>
  <si>
    <t>结算申请单</t>
  </si>
  <si>
    <t>第7页</t>
  </si>
  <si>
    <t>结算通知书</t>
  </si>
  <si>
    <t>第8页</t>
  </si>
  <si>
    <t>授权委托书</t>
  </si>
  <si>
    <t>第9页</t>
  </si>
  <si>
    <t>工程往来对账单</t>
  </si>
  <si>
    <t>第10页</t>
  </si>
  <si>
    <t>水电费结清证明</t>
  </si>
  <si>
    <t>第11页</t>
  </si>
  <si>
    <t>工程结算资料核对确认单</t>
  </si>
  <si>
    <t>第12页</t>
  </si>
  <si>
    <t>派发单及确认单014</t>
  </si>
  <si>
    <t>1份10页</t>
  </si>
  <si>
    <t>第13-22页</t>
  </si>
  <si>
    <t>派发单及确认单015</t>
  </si>
  <si>
    <t>1份6页</t>
  </si>
  <si>
    <t>第23-28页</t>
  </si>
  <si>
    <t>派发单及确认单016</t>
  </si>
  <si>
    <t>1份4页</t>
  </si>
  <si>
    <t>第29-32页</t>
  </si>
  <si>
    <t>派发单及确认单017</t>
  </si>
  <si>
    <t>1份37页</t>
  </si>
  <si>
    <t>第33-69页</t>
  </si>
  <si>
    <t>2022年11月结算资料</t>
  </si>
  <si>
    <t>册</t>
  </si>
  <si>
    <t>1册</t>
  </si>
  <si>
    <t>2023年3月结算资料</t>
  </si>
  <si>
    <t>2023年4-5结算资料</t>
  </si>
  <si>
    <t>造价师：</t>
  </si>
  <si>
    <t>日期：</t>
  </si>
  <si>
    <t>栾川山水文苑年度零星工程合同
2022年度结算结算汇总表</t>
  </si>
  <si>
    <t xml:space="preserve">合同编号：LCS1-JA-047                                合同金额：968965元 </t>
  </si>
  <si>
    <t>合同名称：栾川山水文苑年度零星工程合同</t>
  </si>
  <si>
    <t>甲    方：栾川县浩德颐康文旅有限公司</t>
  </si>
  <si>
    <t>乙    方：河南玺尊建设工程有限公司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</si>
  <si>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</si>
  <si>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</si>
  <si>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</si>
  <si>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</si>
  <si>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</si>
  <si>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</si>
  <si>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</si>
  <si>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</si>
  <si>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</si>
  <si>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</si>
  <si>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</si>
  <si>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</si>
  <si>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</si>
  <si>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</si>
  <si>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</si>
  <si>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</si>
  <si>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</si>
  <si>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</si>
  <si>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</si>
  <si>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</si>
  <si>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</si>
  <si>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</si>
  <si>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</si>
  <si>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</si>
  <si>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</si>
  <si>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</si>
  <si>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</si>
  <si>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</si>
  <si>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</si>
  <si>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</si>
  <si>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</si>
  <si>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</si>
  <si>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</si>
  <si>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</si>
  <si>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栾川山水文苑年度零星工程合同
2022年度结算结算价明细汇总表</t>
  </si>
  <si>
    <t>单位</t>
  </si>
  <si>
    <t>工程量</t>
  </si>
  <si>
    <t>综合单价（元）</t>
  </si>
  <si>
    <t>工程造价（元）</t>
  </si>
  <si>
    <t>2022年度11月份结算</t>
  </si>
  <si>
    <t>项</t>
  </si>
  <si>
    <t>详见11月份月结单</t>
  </si>
  <si>
    <t>2023年度3月份结算</t>
  </si>
  <si>
    <t>详见3月份月结单</t>
  </si>
  <si>
    <t>2023年度4-5月份结算</t>
  </si>
  <si>
    <t>详见4-5月份结算审批单</t>
  </si>
  <si>
    <t>2023年8月份结算</t>
  </si>
  <si>
    <t>详见8月份明细表</t>
  </si>
  <si>
    <t>税金调整</t>
  </si>
  <si>
    <t>本合同结算合计</t>
  </si>
  <si>
    <t>合计</t>
  </si>
  <si>
    <t>栾川山水文苑年度零星工程合同8月度结算价明细汇总表</t>
  </si>
  <si>
    <t>工作内容</t>
  </si>
  <si>
    <t>扣款单位</t>
  </si>
  <si>
    <t>扣款费用</t>
  </si>
  <si>
    <t>一、</t>
  </si>
  <si>
    <t>派发单014</t>
  </si>
  <si>
    <t>s7围挡围挡搭设拆除围挡</t>
  </si>
  <si>
    <t>m</t>
  </si>
  <si>
    <t>s7围挡围挡搭设围挡重新安装</t>
  </si>
  <si>
    <t>s7围挡围挡搭设地形整理机械sy75机械</t>
  </si>
  <si>
    <t>台班</t>
  </si>
  <si>
    <t>s1地块5#南侧围挡拆除</t>
  </si>
  <si>
    <t>s1地块12#楼西侧围挡拆除</t>
  </si>
  <si>
    <t>河南诚鹏建设工程有限公司</t>
  </si>
  <si>
    <t>s1地块12#楼西侧围挡安装</t>
  </si>
  <si>
    <t>派发单015</t>
  </si>
  <si>
    <t>s5与s7之间预埋过路管</t>
  </si>
  <si>
    <t>详见约谈记录</t>
  </si>
  <si>
    <t>派发单016</t>
  </si>
  <si>
    <t>售楼部污水管网破裂维修</t>
  </si>
  <si>
    <t>派发单017</t>
  </si>
  <si>
    <t>3#5#8#9#11#楼打扫垃圾  普通</t>
  </si>
  <si>
    <t>工</t>
  </si>
  <si>
    <t>外运垃圾</t>
  </si>
  <si>
    <t>台</t>
  </si>
  <si>
    <t>铲车</t>
  </si>
  <si>
    <t>自吸泵</t>
  </si>
  <si>
    <t>河南鼎甲装饰工程有限公司</t>
  </si>
  <si>
    <t>山东奇威特太阳能销售股份有限公司</t>
  </si>
  <si>
    <t>淄博消防安全工程公司</t>
  </si>
  <si>
    <t>河南省埃思特建设工程有限公司</t>
  </si>
  <si>
    <t>河南邦丰装饰工程有限公司</t>
  </si>
  <si>
    <t>郑州七彩装饰工程有限公司</t>
  </si>
  <si>
    <t>洛阳阳光铝业有限公司</t>
  </si>
  <si>
    <t>西继迅达电梯有限公司</t>
  </si>
  <si>
    <t>广州宝露智能科技有限公司</t>
  </si>
  <si>
    <t>步阳集团有限公司</t>
  </si>
  <si>
    <t>洛阳兴民门业有限公司嵩县分公司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</si>
</sst>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元&quot;"/>
    <numFmt numFmtId="177" formatCode="0.00_ "/>
    <numFmt numFmtId="178" formatCode="[DBNum2][$RMB]General;[Red][DBNum2][$RMB]General"/>
  </numFmts>
  <fonts count="57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楷体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Times New Roman"/>
      <charset val="0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28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2" borderId="2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7" fillId="17" borderId="32" applyNumberFormat="0" applyAlignment="0" applyProtection="0">
      <alignment vertical="center"/>
    </xf>
    <xf numFmtId="0" fontId="38" fillId="17" borderId="27" applyNumberFormat="0" applyAlignment="0" applyProtection="0">
      <alignment vertical="center"/>
    </xf>
    <xf numFmtId="0" fontId="39" fillId="18" borderId="33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4" fillId="6" borderId="3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44" fillId="6" borderId="36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4" fillId="6" borderId="28" applyNumberFormat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46" fillId="44" borderId="3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46" fillId="44" borderId="37" applyNumberFormat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42" applyNumberFormat="0" applyFill="0" applyAlignment="0" applyProtection="0">
      <alignment vertical="center"/>
    </xf>
    <xf numFmtId="0" fontId="55" fillId="0" borderId="4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42" borderId="28" applyNumberFormat="0" applyAlignment="0" applyProtection="0">
      <alignment vertical="center"/>
    </xf>
    <xf numFmtId="0" fontId="56" fillId="42" borderId="28" applyNumberFormat="0" applyAlignment="0" applyProtection="0">
      <alignment vertical="center"/>
    </xf>
    <xf numFmtId="0" fontId="0" fillId="54" borderId="43" applyNumberFormat="0" applyFont="0" applyAlignment="0" applyProtection="0">
      <alignment vertical="center"/>
    </xf>
    <xf numFmtId="0" fontId="0" fillId="54" borderId="43" applyNumberFormat="0" applyFont="0" applyAlignment="0" applyProtection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2" fillId="0" borderId="0" xfId="139" applyFont="1" applyFill="1" applyAlignment="1">
      <alignment horizontal="center" vertical="center" wrapText="1"/>
    </xf>
    <xf numFmtId="0" fontId="2" fillId="0" borderId="0" xfId="139" applyFont="1" applyFill="1" applyAlignment="1">
      <alignment horizontal="left" vertical="center" wrapText="1"/>
    </xf>
    <xf numFmtId="0" fontId="3" fillId="0" borderId="1" xfId="139" applyFont="1" applyFill="1" applyBorder="1" applyAlignment="1">
      <alignment horizontal="center" vertical="center"/>
    </xf>
    <xf numFmtId="0" fontId="3" fillId="0" borderId="1" xfId="139" applyFont="1" applyFill="1" applyBorder="1" applyAlignment="1">
      <alignment horizontal="left" vertical="center"/>
    </xf>
    <xf numFmtId="0" fontId="3" fillId="0" borderId="1" xfId="139" applyFont="1" applyFill="1" applyBorder="1" applyAlignment="1">
      <alignment horizontal="center" vertical="center" wrapText="1"/>
    </xf>
    <xf numFmtId="0" fontId="3" fillId="0" borderId="1" xfId="139" applyFont="1" applyFill="1" applyBorder="1" applyAlignment="1">
      <alignment vertical="center" wrapText="1"/>
    </xf>
    <xf numFmtId="0" fontId="3" fillId="0" borderId="2" xfId="139" applyFont="1" applyFill="1" applyBorder="1" applyAlignment="1">
      <alignment horizontal="center" vertical="center"/>
    </xf>
    <xf numFmtId="0" fontId="3" fillId="0" borderId="3" xfId="139" applyFont="1" applyFill="1" applyBorder="1" applyAlignment="1">
      <alignment horizontal="center" vertical="center"/>
    </xf>
    <xf numFmtId="0" fontId="3" fillId="0" borderId="1" xfId="139" applyFont="1" applyFill="1" applyBorder="1" applyAlignment="1">
      <alignment horizontal="left" vertical="center" wrapText="1"/>
    </xf>
    <xf numFmtId="0" fontId="3" fillId="0" borderId="4" xfId="139" applyFont="1" applyFill="1" applyBorder="1" applyAlignment="1">
      <alignment horizontal="left" vertical="center" wrapText="1"/>
    </xf>
    <xf numFmtId="0" fontId="3" fillId="0" borderId="4" xfId="139" applyFont="1" applyFill="1" applyBorder="1" applyAlignment="1">
      <alignment horizontal="center" vertical="center"/>
    </xf>
    <xf numFmtId="0" fontId="3" fillId="0" borderId="4" xfId="139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177" fontId="3" fillId="0" borderId="1" xfId="13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139" applyFont="1" applyFill="1" applyAlignment="1">
      <alignment horizontal="center" vertical="center"/>
    </xf>
    <xf numFmtId="0" fontId="0" fillId="0" borderId="0" xfId="139" applyFont="1" applyFill="1">
      <alignment vertical="center"/>
    </xf>
    <xf numFmtId="0" fontId="0" fillId="0" borderId="0" xfId="139" applyFont="1" applyFill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4" xfId="139" applyFont="1" applyFill="1" applyBorder="1" applyAlignment="1">
      <alignment horizontal="center" vertical="center"/>
    </xf>
    <xf numFmtId="0" fontId="0" fillId="0" borderId="5" xfId="139" applyFont="1" applyFill="1" applyBorder="1" applyAlignment="1">
      <alignment horizontal="center" vertical="center" wrapText="1"/>
    </xf>
    <xf numFmtId="177" fontId="0" fillId="0" borderId="4" xfId="13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177" fontId="15" fillId="0" borderId="11" xfId="0" applyNumberFormat="1" applyFont="1" applyBorder="1" applyAlignment="1">
      <alignment horizontal="justify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top" wrapText="1"/>
    </xf>
    <xf numFmtId="0" fontId="15" fillId="0" borderId="8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top" wrapText="1"/>
    </xf>
    <xf numFmtId="0" fontId="14" fillId="0" borderId="15" xfId="0" applyFont="1" applyBorder="1" applyAlignment="1">
      <alignment horizontal="justify" vertical="top" wrapText="1"/>
    </xf>
    <xf numFmtId="176" fontId="15" fillId="0" borderId="7" xfId="0" applyNumberFormat="1" applyFont="1" applyBorder="1" applyAlignment="1">
      <alignment horizontal="justify" vertical="top" wrapText="1"/>
    </xf>
    <xf numFmtId="176" fontId="15" fillId="0" borderId="8" xfId="0" applyNumberFormat="1" applyFont="1" applyBorder="1" applyAlignment="1">
      <alignment horizontal="justify" vertical="top" wrapText="1"/>
    </xf>
    <xf numFmtId="176" fontId="15" fillId="0" borderId="9" xfId="0" applyNumberFormat="1" applyFont="1" applyBorder="1" applyAlignment="1">
      <alignment horizontal="justify" vertical="top" wrapText="1"/>
    </xf>
    <xf numFmtId="0" fontId="14" fillId="0" borderId="16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178" fontId="12" fillId="0" borderId="7" xfId="0" applyNumberFormat="1" applyFont="1" applyBorder="1" applyAlignment="1">
      <alignment horizontal="left" vertical="top" wrapText="1"/>
    </xf>
    <xf numFmtId="178" fontId="12" fillId="0" borderId="8" xfId="0" applyNumberFormat="1" applyFont="1" applyBorder="1" applyAlignment="1">
      <alignment horizontal="left" vertical="top" wrapText="1"/>
    </xf>
    <xf numFmtId="178" fontId="12" fillId="0" borderId="9" xfId="0" applyNumberFormat="1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0" xfId="0" applyFont="1" applyBorder="1" applyAlignment="1">
      <alignment horizontal="justify" vertical="top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0" borderId="20" xfId="41" applyFont="1" applyFill="1" applyBorder="1" applyAlignment="1">
      <alignment horizontal="center" vertical="center" wrapText="1"/>
    </xf>
    <xf numFmtId="0" fontId="7" fillId="0" borderId="4" xfId="41" applyFont="1" applyFill="1" applyBorder="1" applyAlignment="1">
      <alignment vertical="center" wrapText="1"/>
    </xf>
    <xf numFmtId="0" fontId="7" fillId="0" borderId="4" xfId="41" applyFont="1" applyFill="1" applyBorder="1" applyAlignment="1">
      <alignment horizontal="center" vertical="center" wrapText="1"/>
    </xf>
    <xf numFmtId="0" fontId="7" fillId="0" borderId="21" xfId="4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2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2 2 2" xfId="64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K8" sqref="K8"/>
    </sheetView>
  </sheetViews>
  <sheetFormatPr defaultColWidth="9" defaultRowHeight="14.25"/>
  <cols>
    <col min="1" max="1" width="4.875" style="98" customWidth="1"/>
    <col min="2" max="2" width="44.25" style="99" customWidth="1"/>
    <col min="3" max="3" width="8.9" style="98" customWidth="1"/>
    <col min="4" max="4" width="11.25" style="98" customWidth="1"/>
    <col min="5" max="5" width="13.375" style="99" customWidth="1"/>
    <col min="6" max="6" width="6.5" style="100" customWidth="1"/>
    <col min="7" max="7" width="8.5" style="99" customWidth="1"/>
    <col min="8" max="12" width="9" style="99"/>
  </cols>
  <sheetData>
    <row r="1" ht="38" customHeight="1" spans="1:9">
      <c r="A1" s="101" t="s">
        <v>0</v>
      </c>
      <c r="B1" s="101"/>
      <c r="C1" s="101"/>
      <c r="D1" s="101"/>
      <c r="E1" s="101"/>
      <c r="F1" s="101"/>
      <c r="G1" s="102"/>
      <c r="H1" s="102"/>
      <c r="I1" s="102"/>
    </row>
    <row r="2" ht="25" customHeight="1" spans="1:6">
      <c r="A2" s="103" t="s">
        <v>1</v>
      </c>
      <c r="B2" s="104" t="s">
        <v>2</v>
      </c>
      <c r="C2" s="104" t="s">
        <v>3</v>
      </c>
      <c r="D2" s="104" t="s">
        <v>4</v>
      </c>
      <c r="E2" s="104" t="s">
        <v>5</v>
      </c>
      <c r="F2" s="105" t="s">
        <v>6</v>
      </c>
    </row>
    <row r="3" s="94" customFormat="1" ht="28" customHeight="1" spans="1:12">
      <c r="A3" s="106">
        <v>1</v>
      </c>
      <c r="B3" s="107" t="s">
        <v>7</v>
      </c>
      <c r="C3" s="108" t="s">
        <v>8</v>
      </c>
      <c r="D3" s="108" t="s">
        <v>9</v>
      </c>
      <c r="E3" s="107" t="s">
        <v>10</v>
      </c>
      <c r="F3" s="109"/>
      <c r="G3" s="110"/>
      <c r="H3" s="110"/>
      <c r="I3" s="110"/>
      <c r="J3" s="110"/>
      <c r="K3" s="110"/>
      <c r="L3" s="110"/>
    </row>
    <row r="4" s="94" customFormat="1" ht="28" customHeight="1" spans="1:12">
      <c r="A4" s="106">
        <v>2</v>
      </c>
      <c r="B4" s="107" t="s">
        <v>11</v>
      </c>
      <c r="C4" s="108" t="s">
        <v>8</v>
      </c>
      <c r="D4" s="108" t="s">
        <v>12</v>
      </c>
      <c r="E4" s="107" t="s">
        <v>10</v>
      </c>
      <c r="F4" s="109"/>
      <c r="G4" s="110"/>
      <c r="H4" s="110"/>
      <c r="I4" s="110"/>
      <c r="J4" s="110"/>
      <c r="K4" s="110"/>
      <c r="L4" s="110"/>
    </row>
    <row r="5" s="94" customFormat="1" ht="28" customHeight="1" spans="1:12">
      <c r="A5" s="106">
        <v>3</v>
      </c>
      <c r="B5" s="107" t="s">
        <v>13</v>
      </c>
      <c r="C5" s="108" t="s">
        <v>8</v>
      </c>
      <c r="D5" s="108" t="s">
        <v>14</v>
      </c>
      <c r="E5" s="107" t="s">
        <v>10</v>
      </c>
      <c r="F5" s="109"/>
      <c r="G5" s="110"/>
      <c r="H5" s="110"/>
      <c r="I5" s="110"/>
      <c r="J5" s="110"/>
      <c r="K5" s="110"/>
      <c r="L5" s="110"/>
    </row>
    <row r="6" s="94" customFormat="1" ht="28" customHeight="1" spans="1:12">
      <c r="A6" s="106">
        <v>4</v>
      </c>
      <c r="B6" s="107" t="s">
        <v>15</v>
      </c>
      <c r="C6" s="108" t="s">
        <v>8</v>
      </c>
      <c r="D6" s="108" t="s">
        <v>16</v>
      </c>
      <c r="E6" s="107" t="s">
        <v>10</v>
      </c>
      <c r="F6" s="109"/>
      <c r="G6" s="110"/>
      <c r="H6" s="110"/>
      <c r="I6" s="110"/>
      <c r="J6" s="110"/>
      <c r="K6" s="110"/>
      <c r="L6" s="110"/>
    </row>
    <row r="7" s="94" customFormat="1" ht="28" customHeight="1" spans="1:12">
      <c r="A7" s="106">
        <v>5</v>
      </c>
      <c r="B7" s="107" t="s">
        <v>17</v>
      </c>
      <c r="C7" s="108" t="s">
        <v>8</v>
      </c>
      <c r="D7" s="108" t="s">
        <v>18</v>
      </c>
      <c r="E7" s="107" t="s">
        <v>10</v>
      </c>
      <c r="F7" s="109"/>
      <c r="G7" s="110"/>
      <c r="H7" s="110"/>
      <c r="I7" s="110"/>
      <c r="J7" s="110"/>
      <c r="K7" s="110"/>
      <c r="L7" s="110"/>
    </row>
    <row r="8" s="94" customFormat="1" ht="28" customHeight="1" spans="1:12">
      <c r="A8" s="106">
        <v>6</v>
      </c>
      <c r="B8" s="107" t="s">
        <v>19</v>
      </c>
      <c r="C8" s="108" t="s">
        <v>8</v>
      </c>
      <c r="D8" s="108" t="s">
        <v>20</v>
      </c>
      <c r="E8" s="107" t="s">
        <v>10</v>
      </c>
      <c r="F8" s="109"/>
      <c r="G8" s="110"/>
      <c r="H8" s="110"/>
      <c r="I8" s="110"/>
      <c r="J8" s="110"/>
      <c r="K8" s="110"/>
      <c r="L8" s="110"/>
    </row>
    <row r="9" s="94" customFormat="1" ht="28" customHeight="1" spans="1:12">
      <c r="A9" s="106">
        <v>7</v>
      </c>
      <c r="B9" s="107" t="s">
        <v>21</v>
      </c>
      <c r="C9" s="108" t="s">
        <v>8</v>
      </c>
      <c r="D9" s="108" t="s">
        <v>22</v>
      </c>
      <c r="E9" s="107" t="s">
        <v>10</v>
      </c>
      <c r="F9" s="109"/>
      <c r="G9" s="111"/>
      <c r="H9" s="110"/>
      <c r="I9" s="110"/>
      <c r="J9" s="110"/>
      <c r="K9" s="110"/>
      <c r="L9" s="110"/>
    </row>
    <row r="10" s="94" customFormat="1" ht="28" customHeight="1" spans="1:12">
      <c r="A10" s="106">
        <v>8</v>
      </c>
      <c r="B10" s="107" t="s">
        <v>23</v>
      </c>
      <c r="C10" s="108" t="s">
        <v>8</v>
      </c>
      <c r="D10" s="108" t="s">
        <v>24</v>
      </c>
      <c r="E10" s="107" t="s">
        <v>10</v>
      </c>
      <c r="F10" s="109"/>
      <c r="G10" s="111"/>
      <c r="H10" s="110"/>
      <c r="I10" s="110"/>
      <c r="J10" s="110"/>
      <c r="K10" s="110"/>
      <c r="L10" s="110"/>
    </row>
    <row r="11" s="95" customFormat="1" ht="28" customHeight="1" spans="1:12">
      <c r="A11" s="106">
        <v>9</v>
      </c>
      <c r="B11" s="107" t="s">
        <v>25</v>
      </c>
      <c r="C11" s="108" t="s">
        <v>8</v>
      </c>
      <c r="D11" s="108" t="s">
        <v>26</v>
      </c>
      <c r="E11" s="107" t="s">
        <v>10</v>
      </c>
      <c r="F11" s="109"/>
      <c r="G11" s="112"/>
      <c r="H11" s="113"/>
      <c r="I11" s="122"/>
      <c r="J11" s="122"/>
      <c r="K11" s="122"/>
      <c r="L11" s="122"/>
    </row>
    <row r="12" s="96" customFormat="1" ht="28" customHeight="1" spans="1:12">
      <c r="A12" s="106">
        <v>10</v>
      </c>
      <c r="B12" s="107" t="s">
        <v>27</v>
      </c>
      <c r="C12" s="108" t="s">
        <v>8</v>
      </c>
      <c r="D12" s="108" t="s">
        <v>28</v>
      </c>
      <c r="E12" s="107" t="s">
        <v>10</v>
      </c>
      <c r="F12" s="109"/>
      <c r="G12" s="114"/>
      <c r="H12" s="115"/>
      <c r="I12" s="123"/>
      <c r="J12" s="123"/>
      <c r="K12" s="123"/>
      <c r="L12" s="123"/>
    </row>
    <row r="13" s="96" customFormat="1" ht="28" customHeight="1" spans="1:12">
      <c r="A13" s="106">
        <v>11</v>
      </c>
      <c r="B13" s="107" t="s">
        <v>29</v>
      </c>
      <c r="C13" s="108" t="s">
        <v>8</v>
      </c>
      <c r="D13" s="108" t="s">
        <v>30</v>
      </c>
      <c r="E13" s="107" t="s">
        <v>10</v>
      </c>
      <c r="F13" s="109"/>
      <c r="G13" s="114"/>
      <c r="H13" s="115"/>
      <c r="I13" s="123"/>
      <c r="J13" s="123"/>
      <c r="K13" s="123"/>
      <c r="L13" s="123"/>
    </row>
    <row r="14" s="96" customFormat="1" ht="28" customHeight="1" spans="1:12">
      <c r="A14" s="106">
        <v>12</v>
      </c>
      <c r="B14" s="107" t="s">
        <v>31</v>
      </c>
      <c r="C14" s="108" t="s">
        <v>8</v>
      </c>
      <c r="D14" s="108" t="s">
        <v>32</v>
      </c>
      <c r="E14" s="107" t="s">
        <v>10</v>
      </c>
      <c r="F14" s="109"/>
      <c r="G14" s="114"/>
      <c r="H14" s="115"/>
      <c r="I14" s="123"/>
      <c r="J14" s="123"/>
      <c r="K14" s="123"/>
      <c r="L14" s="123"/>
    </row>
    <row r="15" s="96" customFormat="1" ht="28" customHeight="1" spans="1:12">
      <c r="A15" s="106">
        <v>13</v>
      </c>
      <c r="B15" s="107" t="s">
        <v>33</v>
      </c>
      <c r="C15" s="108" t="s">
        <v>34</v>
      </c>
      <c r="D15" s="108" t="s">
        <v>35</v>
      </c>
      <c r="E15" s="107" t="s">
        <v>10</v>
      </c>
      <c r="F15" s="109"/>
      <c r="G15" s="114"/>
      <c r="H15" s="115"/>
      <c r="I15" s="123"/>
      <c r="J15" s="123"/>
      <c r="K15" s="123"/>
      <c r="L15" s="123"/>
    </row>
    <row r="16" s="96" customFormat="1" ht="28" customHeight="1" spans="1:12">
      <c r="A16" s="106">
        <v>14</v>
      </c>
      <c r="B16" s="107" t="s">
        <v>36</v>
      </c>
      <c r="C16" s="108" t="s">
        <v>37</v>
      </c>
      <c r="D16" s="108" t="s">
        <v>38</v>
      </c>
      <c r="E16" s="107" t="s">
        <v>10</v>
      </c>
      <c r="F16" s="109"/>
      <c r="G16" s="114"/>
      <c r="H16" s="115"/>
      <c r="I16" s="123"/>
      <c r="J16" s="123"/>
      <c r="K16" s="123"/>
      <c r="L16" s="123"/>
    </row>
    <row r="17" s="97" customFormat="1" ht="28" customHeight="1" spans="1:12">
      <c r="A17" s="106">
        <v>15</v>
      </c>
      <c r="B17" s="107" t="s">
        <v>39</v>
      </c>
      <c r="C17" s="108" t="s">
        <v>40</v>
      </c>
      <c r="D17" s="108" t="s">
        <v>41</v>
      </c>
      <c r="E17" s="107" t="s">
        <v>10</v>
      </c>
      <c r="F17" s="109"/>
      <c r="G17" s="114"/>
      <c r="H17" s="115"/>
      <c r="I17" s="115"/>
      <c r="J17" s="115"/>
      <c r="K17" s="115"/>
      <c r="L17" s="115"/>
    </row>
    <row r="18" s="97" customFormat="1" ht="28" customHeight="1" spans="1:12">
      <c r="A18" s="106">
        <v>16</v>
      </c>
      <c r="B18" s="107" t="s">
        <v>42</v>
      </c>
      <c r="C18" s="108" t="s">
        <v>43</v>
      </c>
      <c r="D18" s="108" t="s">
        <v>44</v>
      </c>
      <c r="E18" s="107" t="s">
        <v>10</v>
      </c>
      <c r="F18" s="109"/>
      <c r="G18" s="114"/>
      <c r="H18" s="115"/>
      <c r="I18" s="115"/>
      <c r="J18" s="115"/>
      <c r="K18" s="115"/>
      <c r="L18" s="115"/>
    </row>
    <row r="19" s="97" customFormat="1" ht="28" customHeight="1" spans="1:12">
      <c r="A19" s="106">
        <v>17</v>
      </c>
      <c r="B19" s="107" t="s">
        <v>45</v>
      </c>
      <c r="C19" s="108" t="s">
        <v>46</v>
      </c>
      <c r="D19" s="108" t="s">
        <v>47</v>
      </c>
      <c r="E19" s="107"/>
      <c r="F19" s="109"/>
      <c r="G19" s="114"/>
      <c r="H19" s="115"/>
      <c r="I19" s="115"/>
      <c r="J19" s="115"/>
      <c r="K19" s="115"/>
      <c r="L19" s="115"/>
    </row>
    <row r="20" s="97" customFormat="1" ht="28" customHeight="1" spans="1:12">
      <c r="A20" s="106">
        <v>18</v>
      </c>
      <c r="B20" s="107" t="s">
        <v>48</v>
      </c>
      <c r="C20" s="108" t="s">
        <v>46</v>
      </c>
      <c r="D20" s="108" t="s">
        <v>47</v>
      </c>
      <c r="E20" s="107"/>
      <c r="F20" s="109"/>
      <c r="G20" s="114"/>
      <c r="H20" s="115"/>
      <c r="I20" s="115"/>
      <c r="J20" s="115"/>
      <c r="K20" s="115"/>
      <c r="L20" s="115"/>
    </row>
    <row r="21" s="97" customFormat="1" ht="28" customHeight="1" spans="1:12">
      <c r="A21" s="106">
        <v>19</v>
      </c>
      <c r="B21" s="107" t="s">
        <v>49</v>
      </c>
      <c r="C21" s="108" t="s">
        <v>46</v>
      </c>
      <c r="D21" s="108" t="s">
        <v>47</v>
      </c>
      <c r="E21" s="107"/>
      <c r="F21" s="109"/>
      <c r="G21" s="114"/>
      <c r="H21" s="115"/>
      <c r="I21" s="115"/>
      <c r="J21" s="115"/>
      <c r="K21" s="115"/>
      <c r="L21" s="115"/>
    </row>
    <row r="22" ht="34" customHeight="1" spans="1:6">
      <c r="A22" s="116" t="s">
        <v>50</v>
      </c>
      <c r="B22" s="117"/>
      <c r="C22" s="117" t="s">
        <v>51</v>
      </c>
      <c r="D22" s="117"/>
      <c r="E22" s="117"/>
      <c r="F22" s="118"/>
    </row>
    <row r="23" ht="26" customHeight="1" spans="1:6">
      <c r="A23" s="119"/>
      <c r="B23" s="120"/>
      <c r="C23" s="120"/>
      <c r="D23" s="120"/>
      <c r="E23" s="120"/>
      <c r="F23" s="121"/>
    </row>
    <row r="38" ht="43.5" customHeight="1"/>
  </sheetData>
  <mergeCells count="3">
    <mergeCell ref="A1:F1"/>
    <mergeCell ref="A22:B23"/>
    <mergeCell ref="C22:F23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E18" sqref="E18:H18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58" t="s">
        <v>52</v>
      </c>
      <c r="B1" s="59"/>
      <c r="C1" s="59"/>
      <c r="D1" s="59"/>
      <c r="E1" s="59"/>
      <c r="F1" s="59"/>
      <c r="G1" s="59"/>
      <c r="H1" s="59"/>
    </row>
    <row r="2" ht="31.8" customHeight="1" spans="1:8">
      <c r="A2" s="60" t="s">
        <v>53</v>
      </c>
      <c r="B2" s="60"/>
      <c r="C2" s="60"/>
      <c r="D2" s="60"/>
      <c r="E2" s="60"/>
      <c r="F2" s="60"/>
      <c r="G2" s="60"/>
      <c r="H2" s="60"/>
    </row>
    <row r="3" ht="23.25" customHeight="1" spans="1:8">
      <c r="A3" s="60" t="s">
        <v>54</v>
      </c>
      <c r="B3" s="60"/>
      <c r="C3" s="60"/>
      <c r="D3" s="60"/>
      <c r="E3" s="60"/>
      <c r="F3" s="60"/>
      <c r="G3" s="60"/>
      <c r="H3" s="60"/>
    </row>
    <row r="4" ht="25.5" customHeight="1" spans="1:8">
      <c r="A4" s="60" t="s">
        <v>55</v>
      </c>
      <c r="B4" s="60"/>
      <c r="C4" s="60"/>
      <c r="D4" s="60"/>
      <c r="E4" s="60"/>
      <c r="F4" s="60"/>
      <c r="G4" s="60"/>
      <c r="H4" s="60"/>
    </row>
    <row r="5" ht="30" customHeight="1" spans="1:8">
      <c r="A5" s="61" t="s">
        <v>56</v>
      </c>
      <c r="B5" s="61"/>
      <c r="C5" s="61"/>
      <c r="D5" s="61"/>
      <c r="E5" s="61"/>
      <c r="F5" s="61"/>
      <c r="G5" s="61"/>
      <c r="H5" s="61"/>
    </row>
    <row r="6" ht="20.25" customHeight="1" spans="1:8">
      <c r="A6" s="62" t="s">
        <v>1</v>
      </c>
      <c r="B6" s="63" t="s">
        <v>57</v>
      </c>
      <c r="C6" s="64"/>
      <c r="D6" s="65"/>
      <c r="E6" s="65" t="s">
        <v>58</v>
      </c>
      <c r="F6" s="65" t="s">
        <v>59</v>
      </c>
      <c r="G6" s="65" t="s">
        <v>60</v>
      </c>
      <c r="H6" s="65" t="s">
        <v>61</v>
      </c>
    </row>
    <row r="7" ht="20.25" customHeight="1" spans="1:8">
      <c r="A7" s="66" t="s">
        <v>62</v>
      </c>
      <c r="B7" s="67" t="s">
        <v>63</v>
      </c>
      <c r="C7" s="68"/>
      <c r="D7" s="69"/>
      <c r="E7" s="70">
        <f>E8+E9+E10+E11</f>
        <v>0</v>
      </c>
      <c r="F7" s="70">
        <v>0</v>
      </c>
      <c r="G7" s="70">
        <f>G8+G9+G10+G11</f>
        <v>0</v>
      </c>
      <c r="H7" s="71">
        <f>H8+H11</f>
        <v>696600</v>
      </c>
    </row>
    <row r="8" ht="20.25" customHeight="1" spans="1:8">
      <c r="A8" s="72">
        <v>1.1</v>
      </c>
      <c r="B8" s="73" t="s">
        <v>64</v>
      </c>
      <c r="C8" s="74"/>
      <c r="D8" s="75"/>
      <c r="E8" s="70">
        <v>0</v>
      </c>
      <c r="F8" s="70">
        <v>0</v>
      </c>
      <c r="G8" s="70">
        <v>0</v>
      </c>
      <c r="H8" s="71">
        <f>'4结算明细汇总表'!F8</f>
        <v>696688.79</v>
      </c>
    </row>
    <row r="9" ht="20.25" customHeight="1" spans="1:8">
      <c r="A9" s="72">
        <v>1.2</v>
      </c>
      <c r="B9" s="73" t="s">
        <v>65</v>
      </c>
      <c r="C9" s="74"/>
      <c r="D9" s="75"/>
      <c r="E9" s="70">
        <v>0</v>
      </c>
      <c r="F9" s="70">
        <v>0</v>
      </c>
      <c r="G9" s="70">
        <v>0</v>
      </c>
      <c r="H9" s="70">
        <v>0</v>
      </c>
    </row>
    <row r="10" ht="20.25" customHeight="1" spans="1:8">
      <c r="A10" s="72">
        <v>1.3</v>
      </c>
      <c r="B10" s="73" t="s">
        <v>66</v>
      </c>
      <c r="C10" s="74"/>
      <c r="D10" s="75"/>
      <c r="E10" s="70">
        <v>0</v>
      </c>
      <c r="F10" s="70">
        <v>0</v>
      </c>
      <c r="G10" s="70">
        <v>0</v>
      </c>
      <c r="H10" s="70">
        <v>0</v>
      </c>
    </row>
    <row r="11" ht="20.25" customHeight="1" spans="1:8">
      <c r="A11" s="72">
        <v>1.4</v>
      </c>
      <c r="B11" s="73" t="s">
        <v>67</v>
      </c>
      <c r="C11" s="74"/>
      <c r="D11" s="75"/>
      <c r="E11" s="70">
        <v>0</v>
      </c>
      <c r="F11" s="70">
        <v>0</v>
      </c>
      <c r="G11" s="70">
        <v>0</v>
      </c>
      <c r="H11" s="71">
        <f>'4结算明细汇总表'!F9-'4结算明细汇总表'!F8</f>
        <v>-88.79</v>
      </c>
    </row>
    <row r="12" ht="20.25" customHeight="1" spans="1:8">
      <c r="A12" s="72">
        <v>1.5</v>
      </c>
      <c r="B12" s="73" t="s">
        <v>68</v>
      </c>
      <c r="C12" s="74"/>
      <c r="D12" s="75"/>
      <c r="E12" s="76"/>
      <c r="F12" s="70"/>
      <c r="G12" s="70"/>
      <c r="H12" s="71"/>
    </row>
    <row r="13" ht="20.25" customHeight="1" spans="1:8">
      <c r="A13" s="66" t="s">
        <v>69</v>
      </c>
      <c r="B13" s="67" t="s">
        <v>70</v>
      </c>
      <c r="C13" s="68"/>
      <c r="D13" s="69"/>
      <c r="E13" s="73">
        <v>0</v>
      </c>
      <c r="F13" s="75"/>
      <c r="G13" s="70">
        <v>0</v>
      </c>
      <c r="H13" s="70">
        <v>0</v>
      </c>
    </row>
    <row r="14" ht="20.25" customHeight="1" spans="1:8">
      <c r="A14" s="72">
        <v>2.1</v>
      </c>
      <c r="B14" s="73" t="s">
        <v>71</v>
      </c>
      <c r="C14" s="74"/>
      <c r="D14" s="75"/>
      <c r="E14" s="73">
        <v>0</v>
      </c>
      <c r="F14" s="75"/>
      <c r="G14" s="70">
        <v>0</v>
      </c>
      <c r="H14" s="70">
        <v>0</v>
      </c>
    </row>
    <row r="15" ht="20.25" customHeight="1" spans="1:8">
      <c r="A15" s="72">
        <v>2.2</v>
      </c>
      <c r="B15" s="73" t="s">
        <v>71</v>
      </c>
      <c r="C15" s="74"/>
      <c r="D15" s="75"/>
      <c r="E15" s="73">
        <v>0</v>
      </c>
      <c r="F15" s="75"/>
      <c r="G15" s="70">
        <v>0</v>
      </c>
      <c r="H15" s="70">
        <v>0</v>
      </c>
    </row>
    <row r="16" ht="20.25" customHeight="1" spans="1:8">
      <c r="A16" s="77" t="s">
        <v>72</v>
      </c>
      <c r="B16" s="78" t="s">
        <v>73</v>
      </c>
      <c r="C16" s="79"/>
      <c r="D16" s="70" t="s">
        <v>74</v>
      </c>
      <c r="E16" s="80">
        <f>H7</f>
        <v>696600</v>
      </c>
      <c r="F16" s="81"/>
      <c r="G16" s="81"/>
      <c r="H16" s="82"/>
    </row>
    <row r="17" ht="20.25" customHeight="1" spans="1:8">
      <c r="A17" s="66"/>
      <c r="B17" s="83"/>
      <c r="C17" s="84"/>
      <c r="D17" s="70" t="s">
        <v>75</v>
      </c>
      <c r="E17" s="85">
        <f>E16</f>
        <v>696600</v>
      </c>
      <c r="F17" s="86"/>
      <c r="G17" s="86"/>
      <c r="H17" s="87"/>
    </row>
    <row r="18" ht="20.25" customHeight="1" spans="1:8">
      <c r="A18" s="66" t="s">
        <v>76</v>
      </c>
      <c r="B18" s="67" t="s">
        <v>77</v>
      </c>
      <c r="C18" s="68"/>
      <c r="D18" s="69"/>
      <c r="E18" s="73">
        <v>0</v>
      </c>
      <c r="F18" s="74"/>
      <c r="G18" s="74"/>
      <c r="H18" s="75"/>
    </row>
    <row r="19" ht="20.25" customHeight="1" spans="1:8">
      <c r="A19" s="72">
        <v>4.1</v>
      </c>
      <c r="B19" s="73" t="s">
        <v>78</v>
      </c>
      <c r="C19" s="74"/>
      <c r="D19" s="75"/>
      <c r="E19" s="73">
        <v>0</v>
      </c>
      <c r="F19" s="74"/>
      <c r="G19" s="74"/>
      <c r="H19" s="75"/>
    </row>
    <row r="20" ht="20.25" customHeight="1" spans="1:8">
      <c r="A20" s="72">
        <v>4.2</v>
      </c>
      <c r="B20" s="73" t="s">
        <v>79</v>
      </c>
      <c r="C20" s="74"/>
      <c r="D20" s="75"/>
      <c r="E20" s="73">
        <v>0</v>
      </c>
      <c r="F20" s="74"/>
      <c r="G20" s="74"/>
      <c r="H20" s="75"/>
    </row>
    <row r="21" ht="20.25" customHeight="1" spans="1:8">
      <c r="A21" s="66" t="s">
        <v>80</v>
      </c>
      <c r="B21" s="67" t="s">
        <v>81</v>
      </c>
      <c r="C21" s="68"/>
      <c r="D21" s="69"/>
      <c r="E21" s="73">
        <v>0</v>
      </c>
      <c r="F21" s="74"/>
      <c r="G21" s="74"/>
      <c r="H21" s="75"/>
    </row>
    <row r="22" ht="20.25" customHeight="1" spans="1:8">
      <c r="A22" s="72">
        <v>5.1</v>
      </c>
      <c r="B22" s="73" t="s">
        <v>82</v>
      </c>
      <c r="C22" s="74"/>
      <c r="D22" s="75"/>
      <c r="E22" s="73" t="s">
        <v>83</v>
      </c>
      <c r="F22" s="74"/>
      <c r="G22" s="74"/>
      <c r="H22" s="75"/>
    </row>
    <row r="23" ht="20.25" customHeight="1" spans="1:8">
      <c r="A23" s="72">
        <v>5.2</v>
      </c>
      <c r="B23" s="73" t="s">
        <v>84</v>
      </c>
      <c r="C23" s="74"/>
      <c r="D23" s="75"/>
      <c r="E23" s="73" t="s">
        <v>83</v>
      </c>
      <c r="F23" s="74"/>
      <c r="G23" s="74"/>
      <c r="H23" s="75"/>
    </row>
    <row r="24" ht="20.25" customHeight="1" spans="1:8">
      <c r="A24" s="77" t="s">
        <v>85</v>
      </c>
      <c r="B24" s="88" t="s">
        <v>86</v>
      </c>
      <c r="C24" s="73" t="s">
        <v>74</v>
      </c>
      <c r="D24" s="75"/>
      <c r="E24" s="80">
        <f>E16</f>
        <v>696600</v>
      </c>
      <c r="F24" s="74"/>
      <c r="G24" s="74"/>
      <c r="H24" s="75"/>
    </row>
    <row r="25" ht="20.25" customHeight="1" spans="1:8">
      <c r="A25" s="66"/>
      <c r="B25" s="89"/>
      <c r="C25" s="73" t="s">
        <v>75</v>
      </c>
      <c r="D25" s="75"/>
      <c r="E25" s="85">
        <f>E17</f>
        <v>696600</v>
      </c>
      <c r="F25" s="86"/>
      <c r="G25" s="86"/>
      <c r="H25" s="87"/>
    </row>
    <row r="26" ht="20.25" customHeight="1" spans="1:8">
      <c r="A26" s="77" t="s">
        <v>87</v>
      </c>
      <c r="B26" s="88" t="s">
        <v>88</v>
      </c>
      <c r="C26" s="73" t="s">
        <v>74</v>
      </c>
      <c r="D26" s="75"/>
      <c r="E26" s="80">
        <f>E24</f>
        <v>696600</v>
      </c>
      <c r="F26" s="74"/>
      <c r="G26" s="74"/>
      <c r="H26" s="75"/>
    </row>
    <row r="27" ht="20.25" customHeight="1" spans="1:8">
      <c r="A27" s="66"/>
      <c r="B27" s="89"/>
      <c r="C27" s="73" t="s">
        <v>75</v>
      </c>
      <c r="D27" s="75"/>
      <c r="E27" s="85">
        <f>E17</f>
        <v>696600</v>
      </c>
      <c r="F27" s="86"/>
      <c r="G27" s="86"/>
      <c r="H27" s="87"/>
    </row>
    <row r="28" spans="1:8">
      <c r="A28" s="90"/>
      <c r="B28" s="90"/>
      <c r="C28" s="90"/>
      <c r="D28" s="90"/>
      <c r="E28" s="90"/>
      <c r="F28" s="90"/>
      <c r="G28" s="90"/>
      <c r="H28" s="90"/>
    </row>
    <row r="29" spans="1:8">
      <c r="A29" s="91" t="s">
        <v>89</v>
      </c>
      <c r="B29" s="91"/>
      <c r="C29" s="91"/>
      <c r="D29" s="91"/>
      <c r="E29" s="91"/>
      <c r="F29" s="91"/>
      <c r="G29" s="91"/>
      <c r="H29" s="91"/>
    </row>
    <row r="30" spans="1:1">
      <c r="A30" s="92"/>
    </row>
    <row r="31" spans="1:1">
      <c r="A31" s="92"/>
    </row>
    <row r="32" spans="1:8">
      <c r="A32" s="91" t="s">
        <v>90</v>
      </c>
      <c r="B32" s="91"/>
      <c r="C32" s="91"/>
      <c r="D32" s="91"/>
      <c r="E32" s="91"/>
      <c r="F32" s="91"/>
      <c r="G32" s="91"/>
      <c r="H32" s="91"/>
    </row>
    <row r="33" spans="1:1">
      <c r="A33" s="92"/>
    </row>
    <row r="34" ht="27" customHeight="1" spans="1:8">
      <c r="A34" s="93"/>
      <c r="B34" s="93"/>
      <c r="C34" s="93"/>
      <c r="D34" s="93"/>
      <c r="E34" s="93"/>
      <c r="F34" s="93"/>
      <c r="G34" s="93"/>
      <c r="H34" s="93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F9" sqref="F9"/>
    </sheetView>
  </sheetViews>
  <sheetFormatPr defaultColWidth="9" defaultRowHeight="14.25"/>
  <cols>
    <col min="1" max="1" width="9" style="1" customWidth="1"/>
    <col min="2" max="2" width="20.75" style="2" customWidth="1"/>
    <col min="3" max="3" width="8.125" style="2" customWidth="1"/>
    <col min="4" max="4" width="11.25" style="2" customWidth="1"/>
    <col min="5" max="5" width="16" style="2" customWidth="1"/>
    <col min="6" max="6" width="14.625" style="1" customWidth="1"/>
    <col min="7" max="7" width="14.75" style="1" customWidth="1"/>
    <col min="8" max="8" width="9.375" style="1"/>
    <col min="9" max="9" width="9" style="1"/>
    <col min="10" max="10" width="10.375" style="1"/>
    <col min="11" max="11" width="12.5" style="7" customWidth="1"/>
    <col min="12" max="12" width="12.625" style="1"/>
    <col min="13" max="13" width="12.625" style="7"/>
    <col min="14" max="16384" width="9" style="1"/>
  </cols>
  <sheetData>
    <row r="1" ht="68" customHeight="1" spans="1:7">
      <c r="A1" s="8" t="s">
        <v>91</v>
      </c>
      <c r="B1" s="8"/>
      <c r="C1" s="8"/>
      <c r="D1" s="8"/>
      <c r="E1" s="8"/>
      <c r="F1" s="8"/>
      <c r="G1" s="8"/>
    </row>
    <row r="2" s="2" customFormat="1" ht="35" customHeight="1" spans="1:13">
      <c r="A2" s="47" t="s">
        <v>1</v>
      </c>
      <c r="B2" s="47" t="s">
        <v>57</v>
      </c>
      <c r="C2" s="47" t="s">
        <v>92</v>
      </c>
      <c r="D2" s="47" t="s">
        <v>93</v>
      </c>
      <c r="E2" s="47" t="s">
        <v>94</v>
      </c>
      <c r="F2" s="48" t="s">
        <v>95</v>
      </c>
      <c r="G2" s="48" t="s">
        <v>6</v>
      </c>
      <c r="K2" s="44"/>
      <c r="M2" s="44"/>
    </row>
    <row r="3" s="3" customFormat="1" ht="35" customHeight="1" spans="1:13">
      <c r="A3" s="49">
        <v>1</v>
      </c>
      <c r="B3" s="49" t="s">
        <v>96</v>
      </c>
      <c r="C3" s="47" t="s">
        <v>97</v>
      </c>
      <c r="D3" s="24">
        <v>1</v>
      </c>
      <c r="E3" s="47">
        <v>270700</v>
      </c>
      <c r="F3" s="48">
        <f>E3*D3</f>
        <v>270700</v>
      </c>
      <c r="G3" s="48" t="s">
        <v>98</v>
      </c>
      <c r="K3" s="44"/>
      <c r="M3" s="45"/>
    </row>
    <row r="4" s="3" customFormat="1" ht="32" customHeight="1" spans="1:13">
      <c r="A4" s="49">
        <v>2</v>
      </c>
      <c r="B4" s="49" t="s">
        <v>99</v>
      </c>
      <c r="C4" s="47" t="s">
        <v>97</v>
      </c>
      <c r="D4" s="24">
        <v>1</v>
      </c>
      <c r="E4" s="24">
        <v>282140.96</v>
      </c>
      <c r="F4" s="24">
        <f>D4*E4</f>
        <v>282140.96</v>
      </c>
      <c r="G4" s="48" t="s">
        <v>100</v>
      </c>
      <c r="K4" s="44"/>
      <c r="M4" s="45"/>
    </row>
    <row r="5" s="3" customFormat="1" ht="32" customHeight="1" spans="1:13">
      <c r="A5" s="49">
        <v>3</v>
      </c>
      <c r="B5" s="49" t="s">
        <v>101</v>
      </c>
      <c r="C5" s="47" t="s">
        <v>97</v>
      </c>
      <c r="D5" s="47">
        <v>1</v>
      </c>
      <c r="E5" s="47">
        <v>43900</v>
      </c>
      <c r="F5" s="24">
        <f>D5*E5</f>
        <v>43900</v>
      </c>
      <c r="G5" s="50" t="s">
        <v>102</v>
      </c>
      <c r="K5" s="44"/>
      <c r="M5" s="45"/>
    </row>
    <row r="6" s="3" customFormat="1" ht="32" customHeight="1" spans="1:13">
      <c r="A6" s="49">
        <v>4</v>
      </c>
      <c r="B6" s="49" t="s">
        <v>103</v>
      </c>
      <c r="C6" s="47" t="s">
        <v>97</v>
      </c>
      <c r="D6" s="49">
        <v>1</v>
      </c>
      <c r="E6" s="49">
        <f>'8月份结算明细'!G28</f>
        <v>106625.5</v>
      </c>
      <c r="F6" s="24">
        <f>D6*E6</f>
        <v>106625.5</v>
      </c>
      <c r="G6" s="50" t="s">
        <v>104</v>
      </c>
      <c r="K6" s="44"/>
      <c r="M6" s="45"/>
    </row>
    <row r="7" s="3" customFormat="1" ht="32" customHeight="1" spans="1:13">
      <c r="A7" s="49">
        <v>5</v>
      </c>
      <c r="B7" s="49" t="s">
        <v>105</v>
      </c>
      <c r="C7" s="47" t="s">
        <v>97</v>
      </c>
      <c r="D7" s="49">
        <v>1</v>
      </c>
      <c r="E7" s="49">
        <v>343900</v>
      </c>
      <c r="F7" s="51">
        <f>-E7/1.03*0.02</f>
        <v>-6677.67</v>
      </c>
      <c r="G7" s="50"/>
      <c r="K7" s="44"/>
      <c r="M7" s="45"/>
    </row>
    <row r="8" s="3" customFormat="1" ht="32" customHeight="1" spans="1:13">
      <c r="A8" s="49">
        <v>6</v>
      </c>
      <c r="B8" s="52" t="s">
        <v>106</v>
      </c>
      <c r="C8" s="47" t="s">
        <v>97</v>
      </c>
      <c r="D8" s="53"/>
      <c r="E8" s="53"/>
      <c r="F8" s="53">
        <f>SUM(F3:F7)</f>
        <v>696688.79</v>
      </c>
      <c r="G8" s="53"/>
      <c r="K8" s="44"/>
      <c r="M8" s="45"/>
    </row>
    <row r="9" s="4" customFormat="1" ht="32" customHeight="1" spans="1:13">
      <c r="A9" s="49">
        <v>7</v>
      </c>
      <c r="B9" s="30" t="s">
        <v>107</v>
      </c>
      <c r="C9" s="30"/>
      <c r="D9" s="30"/>
      <c r="E9" s="30"/>
      <c r="F9" s="54">
        <v>696600</v>
      </c>
      <c r="G9" s="30"/>
      <c r="K9" s="46"/>
      <c r="M9" s="46"/>
    </row>
    <row r="10" s="4" customFormat="1" ht="21" customHeight="1" spans="1:13">
      <c r="A10" s="55" t="s">
        <v>89</v>
      </c>
      <c r="B10" s="56"/>
      <c r="C10" s="56"/>
      <c r="D10" s="56"/>
      <c r="E10" s="56"/>
      <c r="F10" s="55"/>
      <c r="G10" s="55"/>
      <c r="K10" s="46"/>
      <c r="M10" s="46"/>
    </row>
    <row r="11" s="4" customFormat="1" spans="1:13">
      <c r="A11" s="57"/>
      <c r="B11" s="35"/>
      <c r="C11" s="35"/>
      <c r="D11" s="35"/>
      <c r="E11" s="35"/>
      <c r="K11" s="46"/>
      <c r="M11" s="46"/>
    </row>
    <row r="12" s="4" customFormat="1" spans="1:13">
      <c r="A12" s="57"/>
      <c r="B12" s="35"/>
      <c r="C12" s="35"/>
      <c r="D12" s="35"/>
      <c r="E12" s="35"/>
      <c r="K12" s="46"/>
      <c r="M12" s="46"/>
    </row>
    <row r="13" s="4" customFormat="1" ht="23" customHeight="1" spans="1:13">
      <c r="A13" s="55" t="s">
        <v>90</v>
      </c>
      <c r="B13" s="56"/>
      <c r="C13" s="56"/>
      <c r="D13" s="56"/>
      <c r="E13" s="56"/>
      <c r="F13" s="55"/>
      <c r="G13" s="55"/>
      <c r="K13" s="46"/>
      <c r="M13" s="46"/>
    </row>
    <row r="14" s="4" customFormat="1" spans="1:13">
      <c r="A14" s="57"/>
      <c r="B14" s="35"/>
      <c r="C14" s="35"/>
      <c r="D14" s="35"/>
      <c r="E14" s="35"/>
      <c r="K14" s="46"/>
      <c r="M14" s="46"/>
    </row>
    <row r="15" spans="1:7">
      <c r="A15" s="41"/>
      <c r="B15" s="40"/>
      <c r="C15" s="40"/>
      <c r="D15" s="40"/>
      <c r="E15" s="40"/>
      <c r="F15" s="41"/>
      <c r="G15" s="41"/>
    </row>
  </sheetData>
  <autoFilter ref="A2:M10">
    <extLst/>
  </autoFilter>
  <mergeCells count="3">
    <mergeCell ref="A1:G1"/>
    <mergeCell ref="A10:G10"/>
    <mergeCell ref="A13:G13"/>
  </mergeCells>
  <pageMargins left="0.393055555555556" right="0.236111111111111" top="0.432638888888889" bottom="0.432638888888889" header="0.236111111111111" footer="0.298611111111111"/>
  <pageSetup paperSize="9" scale="9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H30" sqref="H30"/>
    </sheetView>
  </sheetViews>
  <sheetFormatPr defaultColWidth="9" defaultRowHeight="14.25"/>
  <cols>
    <col min="1" max="1" width="6.625" style="1" customWidth="1"/>
    <col min="2" max="2" width="10" style="2" customWidth="1"/>
    <col min="3" max="3" width="25.25" style="5" customWidth="1"/>
    <col min="4" max="4" width="5.75" style="2" customWidth="1"/>
    <col min="5" max="5" width="8.625" style="2" customWidth="1"/>
    <col min="6" max="6" width="9.375" style="2" customWidth="1"/>
    <col min="7" max="7" width="10.5" style="1" customWidth="1"/>
    <col min="8" max="8" width="28.75" style="6" customWidth="1"/>
    <col min="9" max="9" width="8.375" style="2" customWidth="1"/>
    <col min="10" max="10" width="9.375" style="1"/>
    <col min="11" max="11" width="9" style="1"/>
    <col min="12" max="12" width="10.375" style="1"/>
    <col min="13" max="13" width="12.5" style="7" customWidth="1"/>
    <col min="14" max="14" width="12.625" style="1"/>
    <col min="15" max="15" width="12.625" style="7"/>
    <col min="16" max="16384" width="9" style="1"/>
  </cols>
  <sheetData>
    <row r="1" s="1" customFormat="1" ht="29" customHeight="1" spans="1:15">
      <c r="A1" s="8" t="s">
        <v>108</v>
      </c>
      <c r="B1" s="8"/>
      <c r="C1" s="9"/>
      <c r="D1" s="8"/>
      <c r="E1" s="8"/>
      <c r="F1" s="8"/>
      <c r="G1" s="8"/>
      <c r="H1" s="8"/>
      <c r="I1" s="8"/>
      <c r="M1" s="7"/>
      <c r="O1" s="7"/>
    </row>
    <row r="2" s="2" customFormat="1" ht="30" customHeight="1" spans="1:15">
      <c r="A2" s="10" t="s">
        <v>1</v>
      </c>
      <c r="B2" s="10" t="s">
        <v>57</v>
      </c>
      <c r="C2" s="11" t="s">
        <v>109</v>
      </c>
      <c r="D2" s="10" t="s">
        <v>92</v>
      </c>
      <c r="E2" s="10" t="s">
        <v>93</v>
      </c>
      <c r="F2" s="12" t="s">
        <v>94</v>
      </c>
      <c r="G2" s="12" t="s">
        <v>95</v>
      </c>
      <c r="H2" s="13" t="s">
        <v>110</v>
      </c>
      <c r="I2" s="13" t="s">
        <v>111</v>
      </c>
      <c r="M2" s="44"/>
      <c r="O2" s="44"/>
    </row>
    <row r="3" s="3" customFormat="1" spans="1:15">
      <c r="A3" s="14" t="s">
        <v>112</v>
      </c>
      <c r="B3" s="14" t="s">
        <v>113</v>
      </c>
      <c r="C3" s="11" t="s">
        <v>114</v>
      </c>
      <c r="D3" s="10" t="s">
        <v>115</v>
      </c>
      <c r="E3" s="10">
        <v>49</v>
      </c>
      <c r="F3" s="10">
        <v>25</v>
      </c>
      <c r="G3" s="10">
        <f t="shared" ref="G3:G14" si="0">F3*E3</f>
        <v>1225</v>
      </c>
      <c r="H3" s="13"/>
      <c r="I3" s="13"/>
      <c r="M3" s="44"/>
      <c r="O3" s="45"/>
    </row>
    <row r="4" s="3" customFormat="1" spans="1:15">
      <c r="A4" s="15"/>
      <c r="B4" s="15"/>
      <c r="C4" s="11" t="s">
        <v>116</v>
      </c>
      <c r="D4" s="10" t="s">
        <v>115</v>
      </c>
      <c r="E4" s="10">
        <v>188.7</v>
      </c>
      <c r="F4" s="10">
        <v>30</v>
      </c>
      <c r="G4" s="10">
        <f t="shared" si="0"/>
        <v>5661</v>
      </c>
      <c r="H4" s="13"/>
      <c r="I4" s="13"/>
      <c r="M4" s="44"/>
      <c r="O4" s="45"/>
    </row>
    <row r="5" s="3" customFormat="1" ht="24" spans="1:15">
      <c r="A5" s="15"/>
      <c r="B5" s="15"/>
      <c r="C5" s="16" t="s">
        <v>117</v>
      </c>
      <c r="D5" s="10" t="s">
        <v>118</v>
      </c>
      <c r="E5" s="10">
        <v>3</v>
      </c>
      <c r="F5" s="10">
        <v>980</v>
      </c>
      <c r="G5" s="10">
        <f t="shared" si="0"/>
        <v>2940</v>
      </c>
      <c r="H5" s="13"/>
      <c r="I5" s="13"/>
      <c r="M5" s="44"/>
      <c r="O5" s="45"/>
    </row>
    <row r="6" s="3" customFormat="1" spans="1:15">
      <c r="A6" s="15"/>
      <c r="B6" s="15"/>
      <c r="C6" s="17" t="s">
        <v>119</v>
      </c>
      <c r="D6" s="18" t="s">
        <v>115</v>
      </c>
      <c r="E6" s="18">
        <f>76.8+41</f>
        <v>117.8</v>
      </c>
      <c r="F6" s="18">
        <v>25</v>
      </c>
      <c r="G6" s="10">
        <f t="shared" si="0"/>
        <v>2945</v>
      </c>
      <c r="H6" s="13"/>
      <c r="I6" s="13"/>
      <c r="M6" s="44"/>
      <c r="O6" s="45"/>
    </row>
    <row r="7" s="3" customFormat="1" spans="1:15">
      <c r="A7" s="15"/>
      <c r="B7" s="15"/>
      <c r="C7" s="19" t="s">
        <v>120</v>
      </c>
      <c r="D7" s="18" t="s">
        <v>115</v>
      </c>
      <c r="E7" s="18">
        <v>42.5</v>
      </c>
      <c r="F7" s="18">
        <v>25</v>
      </c>
      <c r="G7" s="10">
        <f t="shared" si="0"/>
        <v>1062.5</v>
      </c>
      <c r="H7" s="20" t="s">
        <v>121</v>
      </c>
      <c r="I7" s="13">
        <f>G7</f>
        <v>1062.5</v>
      </c>
      <c r="M7" s="44"/>
      <c r="O7" s="45"/>
    </row>
    <row r="8" s="3" customFormat="1" spans="1:15">
      <c r="A8" s="18"/>
      <c r="B8" s="18"/>
      <c r="C8" s="19" t="s">
        <v>122</v>
      </c>
      <c r="D8" s="18" t="s">
        <v>115</v>
      </c>
      <c r="E8" s="18">
        <v>45.5</v>
      </c>
      <c r="F8" s="18">
        <v>30</v>
      </c>
      <c r="G8" s="10">
        <f t="shared" si="0"/>
        <v>1365</v>
      </c>
      <c r="H8" s="20" t="s">
        <v>121</v>
      </c>
      <c r="I8" s="13">
        <f>G8</f>
        <v>1365</v>
      </c>
      <c r="M8" s="44"/>
      <c r="O8" s="45"/>
    </row>
    <row r="9" s="3" customFormat="1" spans="1:15">
      <c r="A9" s="18" t="s">
        <v>69</v>
      </c>
      <c r="B9" s="18" t="s">
        <v>123</v>
      </c>
      <c r="C9" s="19" t="s">
        <v>124</v>
      </c>
      <c r="D9" s="18" t="s">
        <v>97</v>
      </c>
      <c r="E9" s="18">
        <v>1</v>
      </c>
      <c r="F9" s="18">
        <v>13000</v>
      </c>
      <c r="G9" s="10">
        <f t="shared" si="0"/>
        <v>13000</v>
      </c>
      <c r="H9" s="13" t="s">
        <v>125</v>
      </c>
      <c r="I9" s="13"/>
      <c r="M9" s="44"/>
      <c r="O9" s="45"/>
    </row>
    <row r="10" s="3" customFormat="1" spans="1:15">
      <c r="A10" s="10" t="s">
        <v>72</v>
      </c>
      <c r="B10" s="10" t="s">
        <v>126</v>
      </c>
      <c r="C10" s="16" t="s">
        <v>127</v>
      </c>
      <c r="D10" s="10" t="s">
        <v>97</v>
      </c>
      <c r="E10" s="10">
        <v>1</v>
      </c>
      <c r="F10" s="10">
        <v>1000</v>
      </c>
      <c r="G10" s="12">
        <f t="shared" si="0"/>
        <v>1000</v>
      </c>
      <c r="H10" s="16" t="s">
        <v>125</v>
      </c>
      <c r="I10" s="12"/>
      <c r="M10" s="44"/>
      <c r="O10" s="45"/>
    </row>
    <row r="11" s="3" customFormat="1" spans="1:15">
      <c r="A11" s="14" t="s">
        <v>76</v>
      </c>
      <c r="B11" s="14" t="s">
        <v>128</v>
      </c>
      <c r="C11" s="16" t="s">
        <v>129</v>
      </c>
      <c r="D11" s="10" t="s">
        <v>130</v>
      </c>
      <c r="E11" s="21">
        <f>(123.5-7)*10.5/8</f>
        <v>152.91</v>
      </c>
      <c r="F11" s="10">
        <v>100</v>
      </c>
      <c r="G11" s="12">
        <f t="shared" si="0"/>
        <v>15291</v>
      </c>
      <c r="H11" s="12"/>
      <c r="I11" s="12"/>
      <c r="M11" s="44"/>
      <c r="O11" s="45"/>
    </row>
    <row r="12" s="3" customFormat="1" spans="1:15">
      <c r="A12" s="15"/>
      <c r="B12" s="15"/>
      <c r="C12" s="11" t="s">
        <v>131</v>
      </c>
      <c r="D12" s="10" t="s">
        <v>132</v>
      </c>
      <c r="E12" s="10">
        <v>57</v>
      </c>
      <c r="F12" s="10">
        <v>330</v>
      </c>
      <c r="G12" s="12">
        <f t="shared" si="0"/>
        <v>18810</v>
      </c>
      <c r="H12" s="22"/>
      <c r="I12" s="12"/>
      <c r="M12" s="44"/>
      <c r="O12" s="45"/>
    </row>
    <row r="13" s="3" customFormat="1" spans="1:15">
      <c r="A13" s="15"/>
      <c r="B13" s="15"/>
      <c r="C13" s="16" t="s">
        <v>133</v>
      </c>
      <c r="D13" s="10" t="s">
        <v>132</v>
      </c>
      <c r="E13" s="10">
        <f>42/8</f>
        <v>5.25</v>
      </c>
      <c r="F13" s="10">
        <v>750</v>
      </c>
      <c r="G13" s="12">
        <f t="shared" si="0"/>
        <v>3937.5</v>
      </c>
      <c r="H13" s="16" t="s">
        <v>125</v>
      </c>
      <c r="I13" s="12"/>
      <c r="M13" s="44"/>
      <c r="O13" s="45"/>
    </row>
    <row r="14" s="3" customFormat="1" spans="1:15">
      <c r="A14" s="15"/>
      <c r="B14" s="15"/>
      <c r="C14" s="16" t="s">
        <v>134</v>
      </c>
      <c r="D14" s="10" t="s">
        <v>132</v>
      </c>
      <c r="E14" s="10">
        <f>27/8</f>
        <v>3.375</v>
      </c>
      <c r="F14" s="10">
        <v>200</v>
      </c>
      <c r="G14" s="12">
        <f t="shared" si="0"/>
        <v>675</v>
      </c>
      <c r="H14" s="16" t="s">
        <v>125</v>
      </c>
      <c r="I14" s="12"/>
      <c r="M14" s="44"/>
      <c r="O14" s="45"/>
    </row>
    <row r="15" s="3" customFormat="1" spans="1:15">
      <c r="A15" s="15"/>
      <c r="B15" s="15"/>
      <c r="C15" s="16"/>
      <c r="D15" s="10"/>
      <c r="E15" s="10"/>
      <c r="F15" s="10"/>
      <c r="G15" s="12">
        <f>SUM(G11:G14)</f>
        <v>38713.5</v>
      </c>
      <c r="H15" s="22"/>
      <c r="I15" s="12"/>
      <c r="M15" s="44"/>
      <c r="O15" s="45"/>
    </row>
    <row r="16" s="3" customFormat="1" spans="1:15">
      <c r="A16" s="15"/>
      <c r="B16" s="15"/>
      <c r="C16" s="11"/>
      <c r="D16" s="10"/>
      <c r="E16" s="10"/>
      <c r="F16" s="23">
        <v>0.25</v>
      </c>
      <c r="G16" s="24"/>
      <c r="H16" s="20" t="s">
        <v>121</v>
      </c>
      <c r="I16" s="12">
        <f>F16*$G$15</f>
        <v>9678.375</v>
      </c>
      <c r="M16" s="44"/>
      <c r="O16" s="45"/>
    </row>
    <row r="17" s="3" customFormat="1" spans="1:15">
      <c r="A17" s="15"/>
      <c r="B17" s="15"/>
      <c r="C17" s="11"/>
      <c r="D17" s="10"/>
      <c r="E17" s="10"/>
      <c r="F17" s="23">
        <v>0.18</v>
      </c>
      <c r="G17" s="24"/>
      <c r="H17" s="20" t="s">
        <v>135</v>
      </c>
      <c r="I17" s="12">
        <f t="shared" ref="I17:I27" si="1">F17*$G$15</f>
        <v>6968.43</v>
      </c>
      <c r="M17" s="44"/>
      <c r="O17" s="45"/>
    </row>
    <row r="18" s="3" customFormat="1" spans="1:15">
      <c r="A18" s="15"/>
      <c r="B18" s="15"/>
      <c r="C18" s="11"/>
      <c r="D18" s="10"/>
      <c r="E18" s="10"/>
      <c r="F18" s="23">
        <v>0.12</v>
      </c>
      <c r="G18" s="24"/>
      <c r="H18" s="20" t="s">
        <v>136</v>
      </c>
      <c r="I18" s="12">
        <f t="shared" si="1"/>
        <v>4645.62</v>
      </c>
      <c r="M18" s="44"/>
      <c r="O18" s="45"/>
    </row>
    <row r="19" s="3" customFormat="1" spans="1:15">
      <c r="A19" s="15"/>
      <c r="B19" s="15"/>
      <c r="C19" s="11"/>
      <c r="D19" s="10"/>
      <c r="E19" s="10"/>
      <c r="F19" s="23">
        <v>0.12</v>
      </c>
      <c r="G19" s="24"/>
      <c r="H19" s="25" t="s">
        <v>137</v>
      </c>
      <c r="I19" s="12">
        <f t="shared" si="1"/>
        <v>4645.62</v>
      </c>
      <c r="M19" s="44"/>
      <c r="O19" s="45"/>
    </row>
    <row r="20" s="3" customFormat="1" spans="1:15">
      <c r="A20" s="15"/>
      <c r="B20" s="15"/>
      <c r="C20" s="19"/>
      <c r="D20" s="18"/>
      <c r="E20" s="18"/>
      <c r="F20" s="23">
        <v>0.05</v>
      </c>
      <c r="G20" s="24"/>
      <c r="H20" s="20" t="s">
        <v>138</v>
      </c>
      <c r="I20" s="12">
        <f t="shared" si="1"/>
        <v>1935.675</v>
      </c>
      <c r="M20" s="44"/>
      <c r="O20" s="45"/>
    </row>
    <row r="21" s="3" customFormat="1" spans="1:15">
      <c r="A21" s="15"/>
      <c r="B21" s="15"/>
      <c r="C21" s="19"/>
      <c r="D21" s="18"/>
      <c r="E21" s="18"/>
      <c r="F21" s="23">
        <v>0.04</v>
      </c>
      <c r="G21" s="24"/>
      <c r="H21" s="26" t="s">
        <v>139</v>
      </c>
      <c r="I21" s="12">
        <f t="shared" si="1"/>
        <v>1548.54</v>
      </c>
      <c r="M21" s="44"/>
      <c r="O21" s="45"/>
    </row>
    <row r="22" s="3" customFormat="1" spans="1:15">
      <c r="A22" s="15"/>
      <c r="B22" s="15"/>
      <c r="C22" s="19"/>
      <c r="D22" s="18"/>
      <c r="E22" s="18"/>
      <c r="F22" s="23">
        <v>0.07</v>
      </c>
      <c r="G22" s="24"/>
      <c r="H22" s="26" t="s">
        <v>140</v>
      </c>
      <c r="I22" s="12">
        <f t="shared" si="1"/>
        <v>2709.945</v>
      </c>
      <c r="M22" s="44"/>
      <c r="O22" s="45"/>
    </row>
    <row r="23" s="3" customFormat="1" spans="1:15">
      <c r="A23" s="15"/>
      <c r="B23" s="15"/>
      <c r="C23" s="11"/>
      <c r="D23" s="10"/>
      <c r="E23" s="18"/>
      <c r="F23" s="23">
        <v>0.07</v>
      </c>
      <c r="G23" s="24"/>
      <c r="H23" s="27" t="s">
        <v>141</v>
      </c>
      <c r="I23" s="12">
        <f t="shared" si="1"/>
        <v>2709.945</v>
      </c>
      <c r="M23" s="44"/>
      <c r="O23" s="45"/>
    </row>
    <row r="24" s="3" customFormat="1" spans="1:15">
      <c r="A24" s="15"/>
      <c r="B24" s="15"/>
      <c r="C24" s="11"/>
      <c r="D24" s="10"/>
      <c r="E24" s="10"/>
      <c r="F24" s="23">
        <v>0.03</v>
      </c>
      <c r="G24" s="24"/>
      <c r="H24" s="26" t="s">
        <v>142</v>
      </c>
      <c r="I24" s="12">
        <f t="shared" si="1"/>
        <v>1161.405</v>
      </c>
      <c r="M24" s="44"/>
      <c r="O24" s="45"/>
    </row>
    <row r="25" s="3" customFormat="1" spans="1:15">
      <c r="A25" s="15"/>
      <c r="B25" s="15"/>
      <c r="C25" s="11"/>
      <c r="D25" s="10"/>
      <c r="E25" s="10"/>
      <c r="F25" s="23">
        <v>0.02</v>
      </c>
      <c r="G25" s="24"/>
      <c r="H25" s="26" t="s">
        <v>143</v>
      </c>
      <c r="I25" s="12">
        <f t="shared" si="1"/>
        <v>774.27</v>
      </c>
      <c r="M25" s="44"/>
      <c r="O25" s="45"/>
    </row>
    <row r="26" s="4" customFormat="1" spans="1:15">
      <c r="A26" s="15"/>
      <c r="B26" s="15"/>
      <c r="C26" s="28"/>
      <c r="D26" s="29"/>
      <c r="E26" s="29"/>
      <c r="F26" s="23">
        <v>0.02</v>
      </c>
      <c r="G26" s="30"/>
      <c r="H26" s="27" t="s">
        <v>144</v>
      </c>
      <c r="I26" s="12">
        <f t="shared" si="1"/>
        <v>774.27</v>
      </c>
      <c r="M26" s="46"/>
      <c r="O26" s="46"/>
    </row>
    <row r="27" s="4" customFormat="1" spans="1:15">
      <c r="A27" s="18"/>
      <c r="B27" s="18"/>
      <c r="C27" s="28"/>
      <c r="D27" s="31"/>
      <c r="E27" s="31"/>
      <c r="F27" s="23">
        <v>0.03</v>
      </c>
      <c r="G27" s="30"/>
      <c r="H27" s="26" t="s">
        <v>145</v>
      </c>
      <c r="I27" s="12">
        <f t="shared" si="1"/>
        <v>1161.405</v>
      </c>
      <c r="M27" s="46"/>
      <c r="O27" s="46"/>
    </row>
    <row r="28" s="4" customFormat="1" ht="26" customHeight="1" spans="1:15">
      <c r="A28" s="31" t="s">
        <v>80</v>
      </c>
      <c r="B28" s="31" t="s">
        <v>107</v>
      </c>
      <c r="C28" s="28"/>
      <c r="D28" s="31"/>
      <c r="E28" s="31"/>
      <c r="F28" s="23"/>
      <c r="G28" s="12">
        <f>SUM(G3:G15)</f>
        <v>106625.5</v>
      </c>
      <c r="H28" s="32"/>
      <c r="I28" s="31">
        <f>SUM(I7:I27)</f>
        <v>41141</v>
      </c>
      <c r="M28" s="46"/>
      <c r="O28" s="46"/>
    </row>
    <row r="29" s="4" customFormat="1" spans="1:15">
      <c r="A29" s="33" t="s">
        <v>89</v>
      </c>
      <c r="B29" s="34"/>
      <c r="C29" s="33"/>
      <c r="D29" s="35"/>
      <c r="E29" s="35"/>
      <c r="F29" s="35"/>
      <c r="H29" s="36"/>
      <c r="I29" s="35"/>
      <c r="M29" s="46"/>
      <c r="O29" s="46"/>
    </row>
    <row r="30" s="1" customFormat="1" spans="1:15">
      <c r="A30" s="37"/>
      <c r="B30" s="38"/>
      <c r="C30" s="39"/>
      <c r="D30" s="40"/>
      <c r="E30" s="40"/>
      <c r="F30" s="40"/>
      <c r="G30" s="41"/>
      <c r="H30" s="42"/>
      <c r="I30" s="40"/>
      <c r="M30" s="7"/>
      <c r="O30" s="7"/>
    </row>
    <row r="31" spans="1:3">
      <c r="A31" s="43" t="s">
        <v>90</v>
      </c>
      <c r="B31" s="43"/>
      <c r="C31" s="33"/>
    </row>
  </sheetData>
  <mergeCells count="5">
    <mergeCell ref="A1:I1"/>
    <mergeCell ref="A3:A8"/>
    <mergeCell ref="A11:A27"/>
    <mergeCell ref="B3:B8"/>
    <mergeCell ref="B11:B27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2资料存档目录</vt:lpstr>
      <vt:lpstr>3工程结算汇总表</vt:lpstr>
      <vt:lpstr>4结算明细汇总表</vt:lpstr>
      <vt:lpstr>8月份结算明细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2023-08-31T01:48:15Z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4EA3C307227743AA807097C2548033F0</vt:lpwstr>
  </property>
</Properties>
</file>