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 activeTab="1"/>
  </bookViews>
  <sheets>
    <sheet name="2资料存档目录" sheetId="1" r:id="rId1"/>
    <sheet name="3结算汇总表" sheetId="3" r:id="rId2"/>
    <sheet name="4结算明细汇总表" sheetId="9" r:id="rId3"/>
    <sheet name="2023.8" sheetId="10" r:id="rId4"/>
    <sheet name="2023.4" sheetId="14" r:id="rId5"/>
    <sheet name="2022.11" sheetId="13" r:id="rId6"/>
    <sheet name="2022.9" sheetId="12" r:id="rId7"/>
    <sheet name="2022.7" sheetId="11" r:id="rId8"/>
  </sheets>
  <definedNames>
    <definedName name="_xlnm._FilterDatabase" localSheetId="2" hidden="1">'4结算明细汇总表'!$A$2:$M$14</definedName>
    <definedName name="_xlnm.Print_Area" localSheetId="0">'2资料存档目录'!$A$1:$F$20</definedName>
    <definedName name="_xlnm.Print_Area" localSheetId="1">'3结算汇总表'!$A$1:$H$34</definedName>
  </definedNames>
  <calcPr calcId="144525" fullPrecision="0"/>
</workbook>
</file>

<file path=xl/sharedStrings.xml><?xml version="1.0" encoding="utf-8"?>
<sst xmlns="http://schemas.openxmlformats.org/spreadsheetml/2006/main" count="378" uniqueCount="166">
  <si>
    <t>栾川山水文苑景观示范区
2022年花草采购资料存档目录</t>
  </si>
  <si>
    <t>序号</t>
  </si>
  <si>
    <t>名称</t>
  </si>
  <si>
    <t>份/页</t>
  </si>
  <si>
    <t>页码</t>
  </si>
  <si>
    <t>原件/复印件</t>
  </si>
  <si>
    <t>备注</t>
  </si>
  <si>
    <t>栾川山水文苑景观示范区2022年草花采购结算审批表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</si>
  <si>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</si>
  <si>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</si>
  <si>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</si>
  <si>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</si>
  <si>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</si>
  <si>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</si>
  <si>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</si>
  <si>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</si>
  <si>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</si>
  <si>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</si>
  <si>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</si>
  <si>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</si>
  <si>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</si>
  <si>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</si>
  <si>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</si>
  <si>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</si>
  <si>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</si>
  <si>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往来账目明细</t>
  </si>
  <si>
    <t>第9页</t>
  </si>
  <si>
    <t>结算资料核对确认单</t>
  </si>
  <si>
    <t>第10页</t>
  </si>
  <si>
    <t>合同复印件</t>
  </si>
  <si>
    <t>1份5页</t>
  </si>
  <si>
    <t>第11-16页</t>
  </si>
  <si>
    <t>复印件</t>
  </si>
  <si>
    <t>约谈记录</t>
  </si>
  <si>
    <t>1份3页</t>
  </si>
  <si>
    <t>第17-19页</t>
  </si>
  <si>
    <t>2023年8月份结算明细表</t>
  </si>
  <si>
    <t>1份10页</t>
  </si>
  <si>
    <t>第20-29页</t>
  </si>
  <si>
    <t>2023年4月结算资料</t>
  </si>
  <si>
    <t>1份18页</t>
  </si>
  <si>
    <t>第30-37页</t>
  </si>
  <si>
    <t>2022年11月结算资料</t>
  </si>
  <si>
    <t>1份8页</t>
  </si>
  <si>
    <t>第38-45页</t>
  </si>
  <si>
    <t>2022年9月结算资料</t>
  </si>
  <si>
    <t>1份16页</t>
  </si>
  <si>
    <t>第46-61页</t>
  </si>
  <si>
    <t>2022年7月结算资料</t>
  </si>
  <si>
    <t>1份11页</t>
  </si>
  <si>
    <t>第62-77页</t>
  </si>
  <si>
    <t>造价师：</t>
  </si>
  <si>
    <t>日期：</t>
  </si>
  <si>
    <t>栾川山水文苑景观示范区
2022年度草花采购结算汇总表</t>
  </si>
  <si>
    <t xml:space="preserve">合同编号：LCS1-YX-128                               合同金额：337050元 </t>
  </si>
  <si>
    <t>合同名称：栾川山水文苑景观示范区2022年度草花采购合同</t>
  </si>
  <si>
    <t>甲    方：栾川县浩德颐康文旅有限公司</t>
  </si>
  <si>
    <t>乙    方：栾川县庙子镇豫园花卉园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</si>
  <si>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</si>
  <si>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</si>
  <si>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</si>
  <si>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</si>
  <si>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</si>
  <si>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</si>
  <si>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</si>
  <si>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</si>
  <si>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</si>
  <si>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</si>
  <si>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</si>
  <si>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</si>
  <si>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</si>
  <si>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</si>
  <si>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</si>
  <si>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</si>
  <si>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</si>
  <si>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</si>
  <si>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</si>
  <si>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</si>
  <si>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</si>
  <si>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</si>
  <si>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</si>
  <si>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</si>
  <si>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</si>
  <si>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</si>
  <si>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</si>
  <si>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</si>
  <si>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</si>
  <si>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</si>
  <si>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</si>
  <si>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</si>
  <si>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</si>
  <si>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</si>
  <si>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栾川山水文苑景观示范区
2022年度草花采购结算结算价明细汇总表</t>
  </si>
  <si>
    <t>单位</t>
  </si>
  <si>
    <t>工程量</t>
  </si>
  <si>
    <t>综合单价（元）</t>
  </si>
  <si>
    <t>工程造价（元）</t>
  </si>
  <si>
    <t>2023年度8月份结算</t>
  </si>
  <si>
    <t>项</t>
  </si>
  <si>
    <t>详见8月份月结单</t>
  </si>
  <si>
    <t>2023年度4月份结算</t>
  </si>
  <si>
    <t>详见4月份月结单</t>
  </si>
  <si>
    <t>2022年度11月份结算</t>
  </si>
  <si>
    <t>详见11月份月结单</t>
  </si>
  <si>
    <t>2022年度9月份结算</t>
  </si>
  <si>
    <t>详见9月份月结单</t>
  </si>
  <si>
    <t>2022年度7月份结算</t>
  </si>
  <si>
    <t>详见7月份月结单</t>
  </si>
  <si>
    <t>税率调整</t>
  </si>
  <si>
    <t>3%调整1%</t>
  </si>
  <si>
    <t>国家政策调整</t>
  </si>
  <si>
    <t>结算合计</t>
  </si>
  <si>
    <t>本合同结算合计</t>
  </si>
  <si>
    <t>栾川山水文苑景观示范区2023年度草花采购8月度月结（截止至2023年8月30日前供货）</t>
  </si>
  <si>
    <t>验收时间</t>
  </si>
  <si>
    <t>实际数量</t>
  </si>
  <si>
    <t>规格（cm）(以下均为修剪后的规格)</t>
  </si>
  <si>
    <t>备注：全冠移栽</t>
  </si>
  <si>
    <t>小计（元)</t>
  </si>
  <si>
    <t>盆径（cm)</t>
  </si>
  <si>
    <t>高度（cm）</t>
  </si>
  <si>
    <t>蓬形(cm)</t>
  </si>
  <si>
    <t>分支点</t>
  </si>
  <si>
    <t>2023.6.22</t>
  </si>
  <si>
    <t>彩叶草</t>
  </si>
  <si>
    <t>株</t>
  </si>
  <si>
    <t>15-20</t>
  </si>
  <si>
    <t>详见约谈记录</t>
  </si>
  <si>
    <t>孔雀草</t>
  </si>
  <si>
    <t>2023.6.23</t>
  </si>
  <si>
    <t>2023.7.15</t>
  </si>
  <si>
    <t>2023.8.14</t>
  </si>
  <si>
    <t>合计</t>
  </si>
  <si>
    <t>栾川山水文苑景观示范区2022年度草花采购月结（截止至2023年4月10日前供货）</t>
  </si>
  <si>
    <t>实际验收数量</t>
  </si>
  <si>
    <t>小计（元）</t>
  </si>
  <si>
    <t>2023.3.26</t>
  </si>
  <si>
    <t>牵牛花</t>
  </si>
  <si>
    <t>三色堇</t>
  </si>
  <si>
    <t>雏菊</t>
  </si>
  <si>
    <t>2023.3.29</t>
  </si>
  <si>
    <t>2023.4.09</t>
  </si>
  <si>
    <t xml:space="preserve">甲方： </t>
  </si>
  <si>
    <t>乙方：</t>
  </si>
  <si>
    <t>栾川山水文苑景观示范区2022年度草花采购月结（截止至2022年11月30日前供货）</t>
  </si>
  <si>
    <t>2022.10.16</t>
  </si>
  <si>
    <t>羽衣甘蓝</t>
  </si>
  <si>
    <t>2022.12.7</t>
  </si>
  <si>
    <t>栾川山水文苑景观示范区2022年度草花采购月结（截止至2022年9月30日前供货）</t>
  </si>
  <si>
    <t>2022.9.2</t>
  </si>
  <si>
    <t>草籽</t>
  </si>
  <si>
    <t>kg</t>
  </si>
  <si>
    <t>2022.9.25</t>
  </si>
  <si>
    <t>夏堇</t>
  </si>
  <si>
    <t>一串红</t>
  </si>
  <si>
    <t>红掌</t>
  </si>
  <si>
    <t>盆</t>
  </si>
  <si>
    <t>花种子</t>
  </si>
  <si>
    <t>本月最终结算</t>
  </si>
  <si>
    <t>栾川山水文苑景观示范区2022年度草花采购月结（截止至2022年7月31日前供货）</t>
  </si>
  <si>
    <t>2022.6.10</t>
  </si>
  <si>
    <t>2022.6.22</t>
  </si>
  <si>
    <t>2022.7.4</t>
  </si>
  <si>
    <t>2022.6.28</t>
  </si>
  <si>
    <t>美女樱</t>
  </si>
  <si>
    <t>2022.7.11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</si>
</sst>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60">
    <font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楷体_GB2312"/>
      <charset val="134"/>
    </font>
    <font>
      <sz val="12"/>
      <name val="宋体"/>
      <charset val="0"/>
    </font>
    <font>
      <sz val="12"/>
      <name val="Times New Roman"/>
      <charset val="0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" borderId="2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29" applyNumberFormat="0" applyAlignment="0" applyProtection="0">
      <alignment vertical="center"/>
    </xf>
    <xf numFmtId="0" fontId="33" fillId="4" borderId="30" applyNumberFormat="0" applyAlignment="0" applyProtection="0">
      <alignment vertical="center"/>
    </xf>
    <xf numFmtId="0" fontId="34" fillId="4" borderId="29" applyNumberFormat="0" applyAlignment="0" applyProtection="0">
      <alignment vertical="center"/>
    </xf>
    <xf numFmtId="0" fontId="35" fillId="5" borderId="31" applyNumberFormat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34" applyNumberForma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7" fillId="34" borderId="35" applyNumberFormat="0" applyAlignment="0" applyProtection="0">
      <alignment vertical="center"/>
    </xf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7" fillId="34" borderId="35" applyNumberFormat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34" borderId="34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9" fillId="44" borderId="36" applyNumberFormat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0" borderId="40" applyNumberFormat="0" applyFill="0" applyAlignment="0" applyProtection="0">
      <alignment vertical="center"/>
    </xf>
    <xf numFmtId="0" fontId="56" fillId="0" borderId="40" applyNumberFormat="0" applyFill="0" applyAlignment="0" applyProtection="0">
      <alignment vertical="center"/>
    </xf>
    <xf numFmtId="0" fontId="49" fillId="44" borderId="36" applyNumberFormat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59" fillId="42" borderId="34" applyNumberFormat="0" applyAlignment="0" applyProtection="0">
      <alignment vertical="center"/>
    </xf>
    <xf numFmtId="0" fontId="59" fillId="42" borderId="34" applyNumberForma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54" borderId="42" applyNumberFormat="0" applyFont="0" applyAlignment="0" applyProtection="0">
      <alignment vertical="center"/>
    </xf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139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2" xfId="139" applyFont="1" applyFill="1" applyBorder="1" applyAlignment="1">
      <alignment horizontal="center" vertical="center"/>
    </xf>
    <xf numFmtId="0" fontId="7" fillId="0" borderId="5" xfId="139" applyFont="1" applyFill="1" applyBorder="1" applyAlignment="1">
      <alignment horizontal="center" vertical="center"/>
    </xf>
    <xf numFmtId="0" fontId="7" fillId="0" borderId="6" xfId="139" applyFont="1" applyFill="1" applyBorder="1" applyAlignment="1">
      <alignment horizontal="center" vertical="center"/>
    </xf>
    <xf numFmtId="0" fontId="7" fillId="0" borderId="4" xfId="139" applyFont="1" applyFill="1" applyBorder="1" applyAlignment="1">
      <alignment horizontal="center" vertical="center"/>
    </xf>
    <xf numFmtId="0" fontId="7" fillId="0" borderId="6" xfId="139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/>
    </xf>
    <xf numFmtId="0" fontId="7" fillId="0" borderId="3" xfId="13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9" fontId="0" fillId="0" borderId="1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139" applyFont="1" applyFill="1" applyAlignment="1">
      <alignment horizontal="center" vertical="center"/>
    </xf>
    <xf numFmtId="0" fontId="0" fillId="0" borderId="0" xfId="139" applyFont="1" applyFill="1">
      <alignment vertical="center"/>
    </xf>
    <xf numFmtId="0" fontId="8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3" xfId="139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0" fillId="0" borderId="3" xfId="139" applyNumberFormat="1" applyFont="1" applyFill="1" applyBorder="1" applyAlignment="1">
      <alignment horizontal="center" vertical="center"/>
    </xf>
    <xf numFmtId="176" fontId="0" fillId="0" borderId="1" xfId="13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/>
    </xf>
    <xf numFmtId="176" fontId="0" fillId="0" borderId="0" xfId="0" applyNumberFormat="1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10" xfId="0" applyFont="1" applyBorder="1" applyAlignment="1">
      <alignment horizontal="justify" vertical="top" wrapText="1"/>
    </xf>
    <xf numFmtId="0" fontId="16" fillId="0" borderId="12" xfId="0" applyFont="1" applyBorder="1" applyAlignment="1">
      <alignment horizontal="justify" vertical="top" wrapText="1"/>
    </xf>
    <xf numFmtId="176" fontId="16" fillId="0" borderId="12" xfId="0" applyNumberFormat="1" applyFont="1" applyBorder="1" applyAlignment="1">
      <alignment horizontal="justify" vertical="top" wrapText="1"/>
    </xf>
    <xf numFmtId="0" fontId="16" fillId="0" borderId="1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16" fillId="0" borderId="10" xfId="0" applyFont="1" applyBorder="1" applyAlignment="1">
      <alignment horizontal="justify" vertical="top" wrapText="1"/>
    </xf>
    <xf numFmtId="0" fontId="16" fillId="0" borderId="13" xfId="0" applyFont="1" applyBorder="1" applyAlignment="1">
      <alignment horizontal="justify" vertical="top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justify" vertical="top" wrapText="1"/>
    </xf>
    <xf numFmtId="0" fontId="15" fillId="0" borderId="16" xfId="0" applyFont="1" applyBorder="1" applyAlignment="1">
      <alignment horizontal="justify" vertical="top" wrapText="1"/>
    </xf>
    <xf numFmtId="177" fontId="16" fillId="0" borderId="8" xfId="0" applyNumberFormat="1" applyFont="1" applyBorder="1" applyAlignment="1">
      <alignment horizontal="justify" vertical="top" wrapText="1"/>
    </xf>
    <xf numFmtId="177" fontId="16" fillId="0" borderId="9" xfId="0" applyNumberFormat="1" applyFont="1" applyBorder="1" applyAlignment="1">
      <alignment horizontal="justify" vertical="top" wrapText="1"/>
    </xf>
    <xf numFmtId="177" fontId="16" fillId="0" borderId="10" xfId="0" applyNumberFormat="1" applyFont="1" applyBorder="1" applyAlignment="1">
      <alignment horizontal="justify" vertical="top" wrapText="1"/>
    </xf>
    <xf numFmtId="0" fontId="15" fillId="0" borderId="17" xfId="0" applyFont="1" applyBorder="1" applyAlignment="1">
      <alignment horizontal="justify" vertical="top" wrapText="1"/>
    </xf>
    <xf numFmtId="0" fontId="15" fillId="0" borderId="12" xfId="0" applyFont="1" applyBorder="1" applyAlignment="1">
      <alignment horizontal="justify" vertical="top" wrapText="1"/>
    </xf>
    <xf numFmtId="178" fontId="13" fillId="0" borderId="8" xfId="0" applyNumberFormat="1" applyFont="1" applyBorder="1" applyAlignment="1">
      <alignment horizontal="left" vertical="top" wrapText="1"/>
    </xf>
    <xf numFmtId="178" fontId="13" fillId="0" borderId="9" xfId="0" applyNumberFormat="1" applyFont="1" applyBorder="1" applyAlignment="1">
      <alignment horizontal="left" vertical="top" wrapText="1"/>
    </xf>
    <xf numFmtId="178" fontId="13" fillId="0" borderId="10" xfId="0" applyNumberFormat="1" applyFont="1" applyBorder="1" applyAlignment="1">
      <alignment horizontal="left" vertical="top" wrapText="1"/>
    </xf>
    <xf numFmtId="0" fontId="15" fillId="0" borderId="14" xfId="0" applyFont="1" applyBorder="1" applyAlignment="1">
      <alignment horizontal="justify" vertical="top" wrapText="1"/>
    </xf>
    <xf numFmtId="0" fontId="15" fillId="0" borderId="11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21" xfId="22" applyFont="1" applyFill="1" applyBorder="1" applyAlignment="1">
      <alignment horizontal="center" vertical="center" wrapText="1"/>
    </xf>
    <xf numFmtId="0" fontId="22" fillId="0" borderId="3" xfId="22" applyFont="1" applyFill="1" applyBorder="1" applyAlignment="1">
      <alignment vertical="center" wrapText="1"/>
    </xf>
    <xf numFmtId="0" fontId="22" fillId="0" borderId="3" xfId="22" applyFont="1" applyFill="1" applyBorder="1" applyAlignment="1">
      <alignment horizontal="center" vertical="center" wrapText="1"/>
    </xf>
    <xf numFmtId="0" fontId="22" fillId="0" borderId="22" xfId="22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left" vertical="top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40% - 强调文字颜色 2 2 2" xfId="64"/>
    <cellStyle name="20% - 强调文字颜色 3 2" xfId="65"/>
    <cellStyle name="20% - 强调文字颜色 1 2 2" xfId="66"/>
    <cellStyle name="输出 2 2" xfId="67"/>
    <cellStyle name="20% - 强调文字颜色 2 2" xfId="68"/>
    <cellStyle name="常规 3" xfId="69"/>
    <cellStyle name="20% - 强调文字颜色 4 2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常规 54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0" workbookViewId="0">
      <selection activeCell="I13" sqref="I13"/>
    </sheetView>
  </sheetViews>
  <sheetFormatPr defaultColWidth="9" defaultRowHeight="14.25"/>
  <cols>
    <col min="1" max="1" width="4.875" style="102" customWidth="1"/>
    <col min="2" max="2" width="44.25" style="103" customWidth="1"/>
    <col min="3" max="3" width="8.9" style="102" customWidth="1"/>
    <col min="4" max="4" width="11.25" style="102" customWidth="1"/>
    <col min="5" max="5" width="13.375" style="102" customWidth="1"/>
    <col min="6" max="6" width="6.5" style="104" customWidth="1"/>
    <col min="7" max="7" width="8.5" style="103" customWidth="1"/>
    <col min="8" max="12" width="9" style="103"/>
  </cols>
  <sheetData>
    <row r="1" ht="38" customHeight="1" spans="1:9">
      <c r="A1" s="105" t="s">
        <v>0</v>
      </c>
      <c r="B1" s="105"/>
      <c r="C1" s="105"/>
      <c r="D1" s="105"/>
      <c r="E1" s="105"/>
      <c r="F1" s="105"/>
      <c r="G1" s="106"/>
      <c r="H1" s="106"/>
      <c r="I1" s="106"/>
    </row>
    <row r="2" ht="25" customHeight="1" spans="1:6">
      <c r="A2" s="107" t="s">
        <v>1</v>
      </c>
      <c r="B2" s="108" t="s">
        <v>2</v>
      </c>
      <c r="C2" s="108" t="s">
        <v>3</v>
      </c>
      <c r="D2" s="108" t="s">
        <v>4</v>
      </c>
      <c r="E2" s="108" t="s">
        <v>5</v>
      </c>
      <c r="F2" s="109" t="s">
        <v>6</v>
      </c>
    </row>
    <row r="3" s="98" customFormat="1" ht="28" customHeight="1" spans="1:12">
      <c r="A3" s="110">
        <v>1</v>
      </c>
      <c r="B3" s="111" t="s">
        <v>7</v>
      </c>
      <c r="C3" s="112" t="s">
        <v>8</v>
      </c>
      <c r="D3" s="112" t="s">
        <v>9</v>
      </c>
      <c r="E3" s="112" t="s">
        <v>10</v>
      </c>
      <c r="F3" s="113"/>
      <c r="G3" s="114"/>
      <c r="H3" s="114"/>
      <c r="I3" s="114"/>
      <c r="J3" s="114"/>
      <c r="K3" s="114"/>
      <c r="L3" s="114"/>
    </row>
    <row r="4" s="98" customFormat="1" ht="28" customHeight="1" spans="1:12">
      <c r="A4" s="110">
        <v>2</v>
      </c>
      <c r="B4" s="111" t="s">
        <v>11</v>
      </c>
      <c r="C4" s="112" t="s">
        <v>8</v>
      </c>
      <c r="D4" s="112" t="s">
        <v>12</v>
      </c>
      <c r="E4" s="112" t="s">
        <v>10</v>
      </c>
      <c r="F4" s="113"/>
      <c r="G4" s="114"/>
      <c r="H4" s="114"/>
      <c r="I4" s="114"/>
      <c r="J4" s="114"/>
      <c r="K4" s="114"/>
      <c r="L4" s="114"/>
    </row>
    <row r="5" s="98" customFormat="1" ht="28" customHeight="1" spans="1:12">
      <c r="A5" s="110">
        <v>3</v>
      </c>
      <c r="B5" s="111" t="s">
        <v>13</v>
      </c>
      <c r="C5" s="112" t="s">
        <v>8</v>
      </c>
      <c r="D5" s="112" t="s">
        <v>14</v>
      </c>
      <c r="E5" s="112" t="s">
        <v>10</v>
      </c>
      <c r="F5" s="113"/>
      <c r="G5" s="114"/>
      <c r="H5" s="114"/>
      <c r="I5" s="114"/>
      <c r="J5" s="114"/>
      <c r="K5" s="114"/>
      <c r="L5" s="114"/>
    </row>
    <row r="6" s="98" customFormat="1" ht="28" customHeight="1" spans="1:12">
      <c r="A6" s="110">
        <v>4</v>
      </c>
      <c r="B6" s="111" t="s">
        <v>15</v>
      </c>
      <c r="C6" s="112" t="s">
        <v>8</v>
      </c>
      <c r="D6" s="112" t="s">
        <v>16</v>
      </c>
      <c r="E6" s="112" t="s">
        <v>10</v>
      </c>
      <c r="F6" s="113"/>
      <c r="G6" s="114"/>
      <c r="H6" s="114"/>
      <c r="I6" s="114"/>
      <c r="J6" s="114"/>
      <c r="K6" s="114"/>
      <c r="L6" s="114"/>
    </row>
    <row r="7" s="98" customFormat="1" ht="28" customHeight="1" spans="1:12">
      <c r="A7" s="110">
        <v>5</v>
      </c>
      <c r="B7" s="111" t="s">
        <v>17</v>
      </c>
      <c r="C7" s="112" t="s">
        <v>8</v>
      </c>
      <c r="D7" s="112" t="s">
        <v>18</v>
      </c>
      <c r="E7" s="112" t="s">
        <v>10</v>
      </c>
      <c r="F7" s="113"/>
      <c r="G7" s="114"/>
      <c r="H7" s="114"/>
      <c r="I7" s="114"/>
      <c r="J7" s="114"/>
      <c r="K7" s="114"/>
      <c r="L7" s="114"/>
    </row>
    <row r="8" s="98" customFormat="1" ht="28" customHeight="1" spans="1:12">
      <c r="A8" s="110">
        <v>6</v>
      </c>
      <c r="B8" s="111" t="s">
        <v>19</v>
      </c>
      <c r="C8" s="112" t="s">
        <v>8</v>
      </c>
      <c r="D8" s="112" t="s">
        <v>20</v>
      </c>
      <c r="E8" s="112" t="s">
        <v>10</v>
      </c>
      <c r="F8" s="113"/>
      <c r="G8" s="115"/>
      <c r="H8" s="114"/>
      <c r="I8" s="114"/>
      <c r="J8" s="114"/>
      <c r="K8" s="114"/>
      <c r="L8" s="114"/>
    </row>
    <row r="9" s="98" customFormat="1" ht="28" customHeight="1" spans="1:12">
      <c r="A9" s="110">
        <v>7</v>
      </c>
      <c r="B9" s="111" t="s">
        <v>21</v>
      </c>
      <c r="C9" s="112" t="s">
        <v>8</v>
      </c>
      <c r="D9" s="112" t="s">
        <v>22</v>
      </c>
      <c r="E9" s="112" t="s">
        <v>10</v>
      </c>
      <c r="F9" s="113"/>
      <c r="G9" s="115"/>
      <c r="H9" s="114"/>
      <c r="I9" s="114"/>
      <c r="J9" s="114"/>
      <c r="K9" s="114"/>
      <c r="L9" s="114"/>
    </row>
    <row r="10" s="99" customFormat="1" ht="28" customHeight="1" spans="1:12">
      <c r="A10" s="110">
        <v>8</v>
      </c>
      <c r="B10" s="111" t="s">
        <v>23</v>
      </c>
      <c r="C10" s="112" t="s">
        <v>8</v>
      </c>
      <c r="D10" s="112" t="s">
        <v>24</v>
      </c>
      <c r="E10" s="112" t="s">
        <v>10</v>
      </c>
      <c r="F10" s="113"/>
      <c r="G10" s="116"/>
      <c r="H10" s="117"/>
      <c r="I10" s="125"/>
      <c r="J10" s="125"/>
      <c r="K10" s="125"/>
      <c r="L10" s="125"/>
    </row>
    <row r="11" s="100" customFormat="1" ht="28" customHeight="1" spans="1:12">
      <c r="A11" s="110">
        <v>9</v>
      </c>
      <c r="B11" s="111" t="s">
        <v>25</v>
      </c>
      <c r="C11" s="112" t="s">
        <v>8</v>
      </c>
      <c r="D11" s="112" t="s">
        <v>26</v>
      </c>
      <c r="E11" s="112" t="s">
        <v>10</v>
      </c>
      <c r="F11" s="113"/>
      <c r="G11" s="118"/>
      <c r="H11" s="119"/>
      <c r="I11" s="126"/>
      <c r="J11" s="126"/>
      <c r="K11" s="126"/>
      <c r="L11" s="126"/>
    </row>
    <row r="12" s="100" customFormat="1" ht="28" customHeight="1" spans="1:12">
      <c r="A12" s="110">
        <v>10</v>
      </c>
      <c r="B12" s="111" t="s">
        <v>27</v>
      </c>
      <c r="C12" s="112" t="s">
        <v>8</v>
      </c>
      <c r="D12" s="112" t="s">
        <v>28</v>
      </c>
      <c r="E12" s="112" t="s">
        <v>10</v>
      </c>
      <c r="F12" s="113"/>
      <c r="G12" s="118"/>
      <c r="H12" s="119"/>
      <c r="I12" s="126"/>
      <c r="J12" s="126"/>
      <c r="K12" s="126"/>
      <c r="L12" s="126"/>
    </row>
    <row r="13" s="101" customFormat="1" ht="28" customHeight="1" spans="1:12">
      <c r="A13" s="110">
        <v>11</v>
      </c>
      <c r="B13" s="111" t="s">
        <v>29</v>
      </c>
      <c r="C13" s="112" t="s">
        <v>30</v>
      </c>
      <c r="D13" s="112" t="s">
        <v>31</v>
      </c>
      <c r="E13" s="112" t="s">
        <v>32</v>
      </c>
      <c r="F13" s="113"/>
      <c r="G13" s="118"/>
      <c r="H13" s="119"/>
      <c r="I13" s="119"/>
      <c r="J13" s="119"/>
      <c r="K13" s="119"/>
      <c r="L13" s="119"/>
    </row>
    <row r="14" s="101" customFormat="1" ht="28" customHeight="1" spans="1:12">
      <c r="A14" s="110">
        <v>12</v>
      </c>
      <c r="B14" s="111" t="s">
        <v>33</v>
      </c>
      <c r="C14" s="112" t="s">
        <v>34</v>
      </c>
      <c r="D14" s="112" t="s">
        <v>35</v>
      </c>
      <c r="E14" s="112" t="s">
        <v>10</v>
      </c>
      <c r="F14" s="113"/>
      <c r="G14" s="118"/>
      <c r="H14" s="119"/>
      <c r="I14" s="119"/>
      <c r="J14" s="119"/>
      <c r="K14" s="119"/>
      <c r="L14" s="119"/>
    </row>
    <row r="15" s="98" customFormat="1" ht="28" customHeight="1" spans="1:12">
      <c r="A15" s="110">
        <v>13</v>
      </c>
      <c r="B15" s="111" t="s">
        <v>36</v>
      </c>
      <c r="C15" s="112" t="s">
        <v>37</v>
      </c>
      <c r="D15" s="112" t="s">
        <v>38</v>
      </c>
      <c r="E15" s="112" t="s">
        <v>10</v>
      </c>
      <c r="F15" s="113"/>
      <c r="G15" s="114"/>
      <c r="H15" s="114"/>
      <c r="I15" s="114"/>
      <c r="J15" s="114"/>
      <c r="K15" s="114"/>
      <c r="L15" s="114"/>
    </row>
    <row r="16" s="98" customFormat="1" ht="28" customHeight="1" spans="1:12">
      <c r="A16" s="110">
        <v>14</v>
      </c>
      <c r="B16" s="111" t="s">
        <v>39</v>
      </c>
      <c r="C16" s="112" t="s">
        <v>40</v>
      </c>
      <c r="D16" s="112" t="s">
        <v>41</v>
      </c>
      <c r="E16" s="112" t="s">
        <v>10</v>
      </c>
      <c r="F16" s="113"/>
      <c r="G16" s="114"/>
      <c r="H16" s="114"/>
      <c r="I16" s="114"/>
      <c r="J16" s="114"/>
      <c r="K16" s="114"/>
      <c r="L16" s="114"/>
    </row>
    <row r="17" s="98" customFormat="1" ht="28" customHeight="1" spans="1:12">
      <c r="A17" s="110">
        <v>15</v>
      </c>
      <c r="B17" s="111" t="s">
        <v>42</v>
      </c>
      <c r="C17" s="112" t="s">
        <v>43</v>
      </c>
      <c r="D17" s="112" t="s">
        <v>44</v>
      </c>
      <c r="E17" s="112" t="s">
        <v>10</v>
      </c>
      <c r="F17" s="113"/>
      <c r="G17" s="114"/>
      <c r="H17" s="114"/>
      <c r="I17" s="114"/>
      <c r="J17" s="114"/>
      <c r="K17" s="114"/>
      <c r="L17" s="114"/>
    </row>
    <row r="18" s="98" customFormat="1" ht="28" customHeight="1" spans="1:12">
      <c r="A18" s="110">
        <v>16</v>
      </c>
      <c r="B18" s="111" t="s">
        <v>45</v>
      </c>
      <c r="C18" s="112" t="s">
        <v>46</v>
      </c>
      <c r="D18" s="112" t="s">
        <v>47</v>
      </c>
      <c r="E18" s="112" t="s">
        <v>10</v>
      </c>
      <c r="F18" s="113"/>
      <c r="G18" s="114"/>
      <c r="H18" s="114"/>
      <c r="I18" s="114"/>
      <c r="J18" s="114"/>
      <c r="K18" s="114"/>
      <c r="L18" s="114"/>
    </row>
    <row r="19" s="101" customFormat="1" ht="28" customHeight="1" spans="1:12">
      <c r="A19" s="110">
        <v>17</v>
      </c>
      <c r="B19" s="111" t="s">
        <v>48</v>
      </c>
      <c r="C19" s="112" t="s">
        <v>49</v>
      </c>
      <c r="D19" s="112" t="s">
        <v>50</v>
      </c>
      <c r="E19" s="112" t="s">
        <v>10</v>
      </c>
      <c r="F19" s="113"/>
      <c r="G19" s="118"/>
      <c r="H19" s="119"/>
      <c r="I19" s="119"/>
      <c r="J19" s="119"/>
      <c r="K19" s="119"/>
      <c r="L19" s="119"/>
    </row>
    <row r="20" ht="43" customHeight="1" spans="1:6">
      <c r="A20" s="120"/>
      <c r="B20" s="121" t="s">
        <v>51</v>
      </c>
      <c r="C20" s="122" t="s">
        <v>52</v>
      </c>
      <c r="D20" s="121"/>
      <c r="E20" s="123"/>
      <c r="F20" s="124"/>
    </row>
    <row r="35" ht="43.5" customHeight="1"/>
  </sheetData>
  <mergeCells count="1">
    <mergeCell ref="A1:F1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E20" sqref="E20:H20"/>
    </sheetView>
  </sheetViews>
  <sheetFormatPr defaultColWidth="9" defaultRowHeight="14.25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62" t="s">
        <v>53</v>
      </c>
      <c r="B1" s="63"/>
      <c r="C1" s="63"/>
      <c r="D1" s="63"/>
      <c r="E1" s="63"/>
      <c r="F1" s="63"/>
      <c r="G1" s="63"/>
      <c r="H1" s="63"/>
    </row>
    <row r="2" ht="31.8" customHeight="1" spans="1:8">
      <c r="A2" s="64" t="s">
        <v>54</v>
      </c>
      <c r="B2" s="64"/>
      <c r="C2" s="64"/>
      <c r="D2" s="64"/>
      <c r="E2" s="64"/>
      <c r="F2" s="64"/>
      <c r="G2" s="64"/>
      <c r="H2" s="64"/>
    </row>
    <row r="3" ht="23.25" customHeight="1" spans="1:8">
      <c r="A3" s="64" t="s">
        <v>55</v>
      </c>
      <c r="B3" s="64"/>
      <c r="C3" s="64"/>
      <c r="D3" s="64"/>
      <c r="E3" s="64"/>
      <c r="F3" s="64"/>
      <c r="G3" s="64"/>
      <c r="H3" s="64"/>
    </row>
    <row r="4" ht="25.5" customHeight="1" spans="1:8">
      <c r="A4" s="64" t="s">
        <v>56</v>
      </c>
      <c r="B4" s="64"/>
      <c r="C4" s="64"/>
      <c r="D4" s="64"/>
      <c r="E4" s="64"/>
      <c r="F4" s="64"/>
      <c r="G4" s="64"/>
      <c r="H4" s="64"/>
    </row>
    <row r="5" ht="30" customHeight="1" spans="1:8">
      <c r="A5" s="65" t="s">
        <v>57</v>
      </c>
      <c r="B5" s="65"/>
      <c r="C5" s="65"/>
      <c r="D5" s="65"/>
      <c r="E5" s="65"/>
      <c r="F5" s="65"/>
      <c r="G5" s="65"/>
      <c r="H5" s="65"/>
    </row>
    <row r="6" ht="20.25" customHeight="1" spans="1:8">
      <c r="A6" s="66" t="s">
        <v>1</v>
      </c>
      <c r="B6" s="67" t="s">
        <v>58</v>
      </c>
      <c r="C6" s="68"/>
      <c r="D6" s="69"/>
      <c r="E6" s="69" t="s">
        <v>59</v>
      </c>
      <c r="F6" s="69" t="s">
        <v>60</v>
      </c>
      <c r="G6" s="69" t="s">
        <v>61</v>
      </c>
      <c r="H6" s="69" t="s">
        <v>62</v>
      </c>
    </row>
    <row r="7" ht="20.25" customHeight="1" spans="1:8">
      <c r="A7" s="70" t="s">
        <v>63</v>
      </c>
      <c r="B7" s="71" t="s">
        <v>64</v>
      </c>
      <c r="C7" s="72"/>
      <c r="D7" s="73"/>
      <c r="E7" s="74">
        <f>E8+E9+E10+E11</f>
        <v>0</v>
      </c>
      <c r="F7" s="74">
        <v>0</v>
      </c>
      <c r="G7" s="74">
        <f>G8+G9+G10+G11</f>
        <v>0</v>
      </c>
      <c r="H7" s="75">
        <f>H8+H9+H10+H11+H12</f>
        <v>100790</v>
      </c>
    </row>
    <row r="8" ht="20.25" customHeight="1" spans="1:8">
      <c r="A8" s="76">
        <v>1.1</v>
      </c>
      <c r="B8" s="77" t="s">
        <v>65</v>
      </c>
      <c r="C8" s="78"/>
      <c r="D8" s="79"/>
      <c r="E8" s="74">
        <v>0</v>
      </c>
      <c r="F8" s="74">
        <v>0</v>
      </c>
      <c r="G8" s="74">
        <v>0</v>
      </c>
      <c r="H8" s="75">
        <f>'4结算明细汇总表'!F9</f>
        <v>100794.26</v>
      </c>
    </row>
    <row r="9" ht="20.25" customHeight="1" spans="1:8">
      <c r="A9" s="76">
        <v>1.2</v>
      </c>
      <c r="B9" s="77" t="s">
        <v>66</v>
      </c>
      <c r="C9" s="78"/>
      <c r="D9" s="79"/>
      <c r="E9" s="74">
        <v>0</v>
      </c>
      <c r="F9" s="74">
        <v>0</v>
      </c>
      <c r="G9" s="74">
        <v>0</v>
      </c>
      <c r="H9" s="74">
        <v>0</v>
      </c>
    </row>
    <row r="10" ht="20.25" customHeight="1" spans="1:8">
      <c r="A10" s="76">
        <v>1.3</v>
      </c>
      <c r="B10" s="77" t="s">
        <v>67</v>
      </c>
      <c r="C10" s="78"/>
      <c r="D10" s="79"/>
      <c r="E10" s="74">
        <v>0</v>
      </c>
      <c r="F10" s="74">
        <v>0</v>
      </c>
      <c r="G10" s="74">
        <v>0</v>
      </c>
      <c r="H10" s="74">
        <v>0</v>
      </c>
    </row>
    <row r="11" ht="20.25" customHeight="1" spans="1:8">
      <c r="A11" s="76">
        <v>1.4</v>
      </c>
      <c r="B11" s="77" t="s">
        <v>68</v>
      </c>
      <c r="C11" s="78"/>
      <c r="D11" s="79"/>
      <c r="E11" s="74">
        <v>0</v>
      </c>
      <c r="F11" s="74">
        <v>0</v>
      </c>
      <c r="G11" s="74">
        <v>0</v>
      </c>
      <c r="H11" s="75">
        <v>0</v>
      </c>
    </row>
    <row r="12" ht="20.25" customHeight="1" spans="1:8">
      <c r="A12" s="76">
        <v>1.5</v>
      </c>
      <c r="B12" s="77" t="s">
        <v>69</v>
      </c>
      <c r="C12" s="78"/>
      <c r="D12" s="79"/>
      <c r="E12" s="80"/>
      <c r="F12" s="74"/>
      <c r="G12" s="74"/>
      <c r="H12" s="75">
        <f>'4结算明细汇总表'!F10-'4结算明细汇总表'!F9</f>
        <v>-4.26</v>
      </c>
    </row>
    <row r="13" ht="20.25" customHeight="1" spans="1:8">
      <c r="A13" s="70" t="s">
        <v>70</v>
      </c>
      <c r="B13" s="71" t="s">
        <v>71</v>
      </c>
      <c r="C13" s="72"/>
      <c r="D13" s="73"/>
      <c r="E13" s="77">
        <v>0</v>
      </c>
      <c r="F13" s="79"/>
      <c r="G13" s="74">
        <v>0</v>
      </c>
      <c r="H13" s="74">
        <v>0</v>
      </c>
    </row>
    <row r="14" ht="20.25" customHeight="1" spans="1:8">
      <c r="A14" s="76">
        <v>2.1</v>
      </c>
      <c r="B14" s="77" t="s">
        <v>72</v>
      </c>
      <c r="C14" s="78"/>
      <c r="D14" s="79"/>
      <c r="E14" s="77">
        <v>0</v>
      </c>
      <c r="F14" s="79"/>
      <c r="G14" s="74">
        <v>0</v>
      </c>
      <c r="H14" s="74">
        <v>0</v>
      </c>
    </row>
    <row r="15" ht="20.25" customHeight="1" spans="1:8">
      <c r="A15" s="76">
        <v>2.2</v>
      </c>
      <c r="B15" s="77" t="s">
        <v>72</v>
      </c>
      <c r="C15" s="78"/>
      <c r="D15" s="79"/>
      <c r="E15" s="77">
        <v>0</v>
      </c>
      <c r="F15" s="79"/>
      <c r="G15" s="74">
        <v>0</v>
      </c>
      <c r="H15" s="74">
        <v>0</v>
      </c>
    </row>
    <row r="16" ht="20.25" customHeight="1" spans="1:8">
      <c r="A16" s="81" t="s">
        <v>73</v>
      </c>
      <c r="B16" s="82" t="s">
        <v>74</v>
      </c>
      <c r="C16" s="83"/>
      <c r="D16" s="74" t="s">
        <v>75</v>
      </c>
      <c r="E16" s="84">
        <f>H7</f>
        <v>100790</v>
      </c>
      <c r="F16" s="85"/>
      <c r="G16" s="85"/>
      <c r="H16" s="86"/>
    </row>
    <row r="17" ht="20.25" customHeight="1" spans="1:8">
      <c r="A17" s="70"/>
      <c r="B17" s="87"/>
      <c r="C17" s="88"/>
      <c r="D17" s="74" t="s">
        <v>76</v>
      </c>
      <c r="E17" s="89">
        <f>E16</f>
        <v>100790</v>
      </c>
      <c r="F17" s="90"/>
      <c r="G17" s="90"/>
      <c r="H17" s="91"/>
    </row>
    <row r="18" ht="20.25" customHeight="1" spans="1:8">
      <c r="A18" s="70" t="s">
        <v>77</v>
      </c>
      <c r="B18" s="71" t="s">
        <v>78</v>
      </c>
      <c r="C18" s="72"/>
      <c r="D18" s="73"/>
      <c r="E18" s="77">
        <v>0</v>
      </c>
      <c r="F18" s="78"/>
      <c r="G18" s="78"/>
      <c r="H18" s="79"/>
    </row>
    <row r="19" ht="20.25" customHeight="1" spans="1:8">
      <c r="A19" s="76">
        <v>4.1</v>
      </c>
      <c r="B19" s="77" t="s">
        <v>79</v>
      </c>
      <c r="C19" s="78"/>
      <c r="D19" s="79"/>
      <c r="E19" s="77">
        <v>0</v>
      </c>
      <c r="F19" s="78"/>
      <c r="G19" s="78"/>
      <c r="H19" s="79"/>
    </row>
    <row r="20" ht="20.25" customHeight="1" spans="1:8">
      <c r="A20" s="76">
        <v>4.2</v>
      </c>
      <c r="B20" s="77" t="s">
        <v>80</v>
      </c>
      <c r="C20" s="78"/>
      <c r="D20" s="79"/>
      <c r="E20" s="77">
        <v>0</v>
      </c>
      <c r="F20" s="78"/>
      <c r="G20" s="78"/>
      <c r="H20" s="79"/>
    </row>
    <row r="21" ht="20.25" customHeight="1" spans="1:8">
      <c r="A21" s="70" t="s">
        <v>81</v>
      </c>
      <c r="B21" s="71" t="s">
        <v>82</v>
      </c>
      <c r="C21" s="72"/>
      <c r="D21" s="73"/>
      <c r="E21" s="77">
        <v>0</v>
      </c>
      <c r="F21" s="78"/>
      <c r="G21" s="78"/>
      <c r="H21" s="79"/>
    </row>
    <row r="22" ht="20.25" customHeight="1" spans="1:8">
      <c r="A22" s="76">
        <v>5.1</v>
      </c>
      <c r="B22" s="77" t="s">
        <v>83</v>
      </c>
      <c r="C22" s="78"/>
      <c r="D22" s="79"/>
      <c r="E22" s="77" t="s">
        <v>84</v>
      </c>
      <c r="F22" s="78"/>
      <c r="G22" s="78"/>
      <c r="H22" s="79"/>
    </row>
    <row r="23" ht="20.25" customHeight="1" spans="1:8">
      <c r="A23" s="76">
        <v>5.2</v>
      </c>
      <c r="B23" s="77" t="s">
        <v>85</v>
      </c>
      <c r="C23" s="78"/>
      <c r="D23" s="79"/>
      <c r="E23" s="77" t="s">
        <v>84</v>
      </c>
      <c r="F23" s="78"/>
      <c r="G23" s="78"/>
      <c r="H23" s="79"/>
    </row>
    <row r="24" ht="20.25" customHeight="1" spans="1:8">
      <c r="A24" s="81" t="s">
        <v>86</v>
      </c>
      <c r="B24" s="92" t="s">
        <v>87</v>
      </c>
      <c r="C24" s="77" t="s">
        <v>75</v>
      </c>
      <c r="D24" s="79"/>
      <c r="E24" s="84">
        <f>E16</f>
        <v>100790</v>
      </c>
      <c r="F24" s="78"/>
      <c r="G24" s="78"/>
      <c r="H24" s="79"/>
    </row>
    <row r="25" ht="20.25" customHeight="1" spans="1:8">
      <c r="A25" s="70"/>
      <c r="B25" s="93"/>
      <c r="C25" s="77" t="s">
        <v>76</v>
      </c>
      <c r="D25" s="79"/>
      <c r="E25" s="89">
        <f>E17</f>
        <v>100790</v>
      </c>
      <c r="F25" s="90"/>
      <c r="G25" s="90"/>
      <c r="H25" s="91"/>
    </row>
    <row r="26" ht="20.25" customHeight="1" spans="1:8">
      <c r="A26" s="81" t="s">
        <v>88</v>
      </c>
      <c r="B26" s="92" t="s">
        <v>89</v>
      </c>
      <c r="C26" s="77" t="s">
        <v>75</v>
      </c>
      <c r="D26" s="79"/>
      <c r="E26" s="84">
        <f>E24</f>
        <v>100790</v>
      </c>
      <c r="F26" s="78"/>
      <c r="G26" s="78"/>
      <c r="H26" s="79"/>
    </row>
    <row r="27" ht="20.25" customHeight="1" spans="1:8">
      <c r="A27" s="70"/>
      <c r="B27" s="93"/>
      <c r="C27" s="77" t="s">
        <v>76</v>
      </c>
      <c r="D27" s="79"/>
      <c r="E27" s="89">
        <f>E17</f>
        <v>100790</v>
      </c>
      <c r="F27" s="90"/>
      <c r="G27" s="90"/>
      <c r="H27" s="91"/>
    </row>
    <row r="28" spans="1:8">
      <c r="A28" s="94"/>
      <c r="B28" s="94"/>
      <c r="C28" s="94"/>
      <c r="D28" s="94"/>
      <c r="E28" s="94"/>
      <c r="F28" s="94"/>
      <c r="G28" s="94"/>
      <c r="H28" s="94"/>
    </row>
    <row r="29" spans="1:8">
      <c r="A29" s="95" t="s">
        <v>90</v>
      </c>
      <c r="B29" s="95"/>
      <c r="C29" s="95"/>
      <c r="D29" s="95"/>
      <c r="E29" s="95"/>
      <c r="F29" s="95"/>
      <c r="G29" s="95"/>
      <c r="H29" s="95"/>
    </row>
    <row r="30" spans="1:1">
      <c r="A30" s="96"/>
    </row>
    <row r="31" spans="1:1">
      <c r="A31" s="96"/>
    </row>
    <row r="32" spans="1:8">
      <c r="A32" s="95" t="s">
        <v>91</v>
      </c>
      <c r="B32" s="95"/>
      <c r="C32" s="95"/>
      <c r="D32" s="95"/>
      <c r="E32" s="95"/>
      <c r="F32" s="95"/>
      <c r="G32" s="95"/>
      <c r="H32" s="95"/>
    </row>
    <row r="33" spans="1:1">
      <c r="A33" s="96"/>
    </row>
    <row r="34" ht="27" customHeight="1" spans="1:8">
      <c r="A34" s="97"/>
      <c r="B34" s="97"/>
      <c r="C34" s="97"/>
      <c r="D34" s="97"/>
      <c r="E34" s="97"/>
      <c r="F34" s="97"/>
      <c r="G34" s="97"/>
      <c r="H34" s="97"/>
    </row>
  </sheetData>
  <mergeCells count="49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A14" sqref="A14:G14"/>
    </sheetView>
  </sheetViews>
  <sheetFormatPr defaultColWidth="9" defaultRowHeight="14.25"/>
  <cols>
    <col min="1" max="1" width="9" style="15" customWidth="1"/>
    <col min="2" max="2" width="20.75" style="16" customWidth="1"/>
    <col min="3" max="3" width="14.2" style="16" customWidth="1"/>
    <col min="4" max="4" width="18" style="16" customWidth="1"/>
    <col min="5" max="5" width="16" style="16" customWidth="1"/>
    <col min="6" max="6" width="13.625" style="15" customWidth="1"/>
    <col min="7" max="7" width="17.25" style="15" customWidth="1"/>
    <col min="8" max="8" width="9.375" style="15"/>
    <col min="9" max="9" width="9" style="15"/>
    <col min="10" max="10" width="10.375" style="15"/>
    <col min="11" max="11" width="12.5" style="20" customWidth="1"/>
    <col min="12" max="12" width="12.625" style="15"/>
    <col min="13" max="13" width="12.625" style="20"/>
    <col min="14" max="16384" width="9" style="15"/>
  </cols>
  <sheetData>
    <row r="1" ht="68" customHeight="1" spans="1:7">
      <c r="A1" s="21" t="s">
        <v>92</v>
      </c>
      <c r="B1" s="21"/>
      <c r="C1" s="21"/>
      <c r="D1" s="21"/>
      <c r="E1" s="21"/>
      <c r="F1" s="21"/>
      <c r="G1" s="21"/>
    </row>
    <row r="2" s="16" customFormat="1" ht="41" customHeight="1" spans="1:13">
      <c r="A2" s="47" t="s">
        <v>1</v>
      </c>
      <c r="B2" s="47" t="s">
        <v>58</v>
      </c>
      <c r="C2" s="47" t="s">
        <v>93</v>
      </c>
      <c r="D2" s="47" t="s">
        <v>94</v>
      </c>
      <c r="E2" s="47" t="s">
        <v>95</v>
      </c>
      <c r="F2" s="48" t="s">
        <v>96</v>
      </c>
      <c r="G2" s="48" t="s">
        <v>6</v>
      </c>
      <c r="K2" s="43"/>
      <c r="M2" s="43"/>
    </row>
    <row r="3" s="17" customFormat="1" ht="41" customHeight="1" spans="1:13">
      <c r="A3" s="49">
        <v>1</v>
      </c>
      <c r="B3" s="49" t="s">
        <v>97</v>
      </c>
      <c r="C3" s="47" t="s">
        <v>98</v>
      </c>
      <c r="D3" s="49">
        <v>1</v>
      </c>
      <c r="E3" s="49">
        <f>'2023.8'!G12</f>
        <v>21312.5</v>
      </c>
      <c r="F3" s="47">
        <v>21312.5</v>
      </c>
      <c r="G3" s="48" t="s">
        <v>99</v>
      </c>
      <c r="K3" s="43"/>
      <c r="M3" s="44"/>
    </row>
    <row r="4" s="17" customFormat="1" ht="41" customHeight="1" spans="1:13">
      <c r="A4" s="49">
        <v>2</v>
      </c>
      <c r="B4" s="49" t="s">
        <v>100</v>
      </c>
      <c r="C4" s="47" t="s">
        <v>98</v>
      </c>
      <c r="D4" s="47">
        <v>1</v>
      </c>
      <c r="E4" s="47">
        <f>'2023.4'!G12</f>
        <v>26595</v>
      </c>
      <c r="F4" s="47">
        <v>26595</v>
      </c>
      <c r="G4" s="48" t="s">
        <v>101</v>
      </c>
      <c r="K4" s="43"/>
      <c r="M4" s="44"/>
    </row>
    <row r="5" s="17" customFormat="1" ht="41" customHeight="1" spans="1:13">
      <c r="A5" s="49">
        <v>3</v>
      </c>
      <c r="B5" s="49" t="s">
        <v>102</v>
      </c>
      <c r="C5" s="47" t="s">
        <v>98</v>
      </c>
      <c r="D5" s="50">
        <v>1</v>
      </c>
      <c r="E5" s="47">
        <f>'2022.11'!G6</f>
        <v>8679</v>
      </c>
      <c r="F5" s="47">
        <v>8679</v>
      </c>
      <c r="G5" s="48" t="s">
        <v>103</v>
      </c>
      <c r="K5" s="43"/>
      <c r="M5" s="44"/>
    </row>
    <row r="6" s="17" customFormat="1" ht="41" customHeight="1" spans="1:13">
      <c r="A6" s="49">
        <v>4</v>
      </c>
      <c r="B6" s="49" t="s">
        <v>104</v>
      </c>
      <c r="C6" s="47" t="s">
        <v>98</v>
      </c>
      <c r="D6" s="47">
        <v>1</v>
      </c>
      <c r="E6" s="51">
        <f>'2022.9'!G13</f>
        <v>19800</v>
      </c>
      <c r="F6" s="47">
        <v>19800</v>
      </c>
      <c r="G6" s="48" t="s">
        <v>105</v>
      </c>
      <c r="K6" s="43"/>
      <c r="M6" s="44"/>
    </row>
    <row r="7" s="17" customFormat="1" ht="35" customHeight="1" spans="1:13">
      <c r="A7" s="49">
        <v>5</v>
      </c>
      <c r="B7" s="49" t="s">
        <v>106</v>
      </c>
      <c r="C7" s="47" t="s">
        <v>98</v>
      </c>
      <c r="D7" s="51">
        <v>1</v>
      </c>
      <c r="E7" s="47">
        <f>'2022.7'!G15</f>
        <v>25338</v>
      </c>
      <c r="F7" s="47">
        <v>25338</v>
      </c>
      <c r="G7" s="48" t="s">
        <v>107</v>
      </c>
      <c r="K7" s="43"/>
      <c r="M7" s="44"/>
    </row>
    <row r="8" s="17" customFormat="1" ht="53" customHeight="1" spans="1:13">
      <c r="A8" s="49">
        <v>6</v>
      </c>
      <c r="B8" s="49" t="s">
        <v>108</v>
      </c>
      <c r="C8" s="47" t="s">
        <v>109</v>
      </c>
      <c r="D8" s="49">
        <f>F3+F4+F5+F6+F7-25338-28479</f>
        <v>47907.5</v>
      </c>
      <c r="E8" s="52">
        <v>0.02</v>
      </c>
      <c r="F8" s="53">
        <f>-D8/1.03*E8</f>
        <v>-930.24</v>
      </c>
      <c r="G8" s="48" t="s">
        <v>110</v>
      </c>
      <c r="K8" s="43"/>
      <c r="M8" s="44"/>
    </row>
    <row r="9" s="17" customFormat="1" ht="32" customHeight="1" spans="1:13">
      <c r="A9" s="49">
        <v>7</v>
      </c>
      <c r="B9" s="54" t="s">
        <v>111</v>
      </c>
      <c r="C9" s="47" t="s">
        <v>98</v>
      </c>
      <c r="D9" s="55"/>
      <c r="E9" s="55"/>
      <c r="F9" s="47">
        <f>SUM(F3:F8)</f>
        <v>100794.26</v>
      </c>
      <c r="G9" s="55"/>
      <c r="K9" s="43"/>
      <c r="M9" s="44"/>
    </row>
    <row r="10" s="46" customFormat="1" ht="32" customHeight="1" spans="1:13">
      <c r="A10" s="49">
        <v>8</v>
      </c>
      <c r="B10" s="56" t="s">
        <v>112</v>
      </c>
      <c r="C10" s="56"/>
      <c r="D10" s="56"/>
      <c r="E10" s="56"/>
      <c r="F10" s="57">
        <v>100790</v>
      </c>
      <c r="G10" s="56"/>
      <c r="K10" s="45"/>
      <c r="M10" s="61"/>
    </row>
    <row r="11" s="18" customFormat="1" ht="49" customHeight="1" spans="1:13">
      <c r="A11" s="58" t="s">
        <v>90</v>
      </c>
      <c r="B11" s="59"/>
      <c r="C11" s="59"/>
      <c r="D11" s="59"/>
      <c r="E11" s="59"/>
      <c r="F11" s="58"/>
      <c r="G11" s="58"/>
      <c r="K11" s="45"/>
      <c r="M11" s="45"/>
    </row>
    <row r="12" s="18" customFormat="1" spans="1:13">
      <c r="A12" s="60"/>
      <c r="B12" s="36"/>
      <c r="C12" s="36"/>
      <c r="D12" s="36"/>
      <c r="E12" s="36"/>
      <c r="K12" s="45"/>
      <c r="M12" s="45"/>
    </row>
    <row r="13" s="18" customFormat="1" spans="1:13">
      <c r="A13" s="60"/>
      <c r="B13" s="36"/>
      <c r="C13" s="36"/>
      <c r="D13" s="36"/>
      <c r="E13" s="36"/>
      <c r="K13" s="45"/>
      <c r="M13" s="45"/>
    </row>
    <row r="14" s="18" customFormat="1" ht="23" customHeight="1" spans="1:13">
      <c r="A14" s="58" t="s">
        <v>91</v>
      </c>
      <c r="B14" s="59"/>
      <c r="C14" s="59"/>
      <c r="D14" s="59"/>
      <c r="E14" s="59"/>
      <c r="F14" s="58"/>
      <c r="G14" s="58"/>
      <c r="K14" s="45"/>
      <c r="M14" s="45"/>
    </row>
    <row r="15" s="18" customFormat="1" spans="1:13">
      <c r="A15" s="60"/>
      <c r="B15" s="36"/>
      <c r="C15" s="36"/>
      <c r="D15" s="36"/>
      <c r="E15" s="36"/>
      <c r="K15" s="45"/>
      <c r="M15" s="45"/>
    </row>
    <row r="16" spans="1:7">
      <c r="A16" s="41"/>
      <c r="B16" s="40"/>
      <c r="C16" s="40"/>
      <c r="D16" s="40"/>
      <c r="E16" s="40"/>
      <c r="F16" s="41"/>
      <c r="G16" s="41"/>
    </row>
  </sheetData>
  <autoFilter ref="A2:M14">
    <extLst/>
  </autoFilter>
  <mergeCells count="3">
    <mergeCell ref="A1:G1"/>
    <mergeCell ref="A11:G11"/>
    <mergeCell ref="A14:G14"/>
  </mergeCells>
  <pageMargins left="0.393055555555556" right="0.236111111111111" top="0.432638888888889" bottom="0.432638888888889" header="0.236111111111111" footer="0.298611111111111"/>
  <pageSetup paperSize="9" scale="8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G12" sqref="G12"/>
    </sheetView>
  </sheetViews>
  <sheetFormatPr defaultColWidth="9" defaultRowHeight="14.25"/>
  <cols>
    <col min="1" max="1" width="6.625" style="15" customWidth="1"/>
    <col min="2" max="2" width="10" style="16" customWidth="1"/>
    <col min="3" max="3" width="12.1" style="19" customWidth="1"/>
    <col min="4" max="4" width="9" style="16" customWidth="1"/>
    <col min="5" max="5" width="8.625" style="16" customWidth="1"/>
    <col min="6" max="6" width="9.375" style="16" customWidth="1"/>
    <col min="7" max="7" width="10.5" style="15" customWidth="1"/>
    <col min="8" max="11" width="9.375" style="15"/>
    <col min="12" max="12" width="9" style="15"/>
    <col min="13" max="13" width="10.375" style="15"/>
    <col min="14" max="14" width="12.5" style="20" customWidth="1"/>
    <col min="15" max="15" width="12.625" style="15"/>
    <col min="16" max="16" width="12.625" style="20"/>
    <col min="17" max="16384" width="9" style="15"/>
  </cols>
  <sheetData>
    <row r="1" ht="48" customHeight="1" spans="1:10">
      <c r="A1" s="21" t="s">
        <v>113</v>
      </c>
      <c r="B1" s="21"/>
      <c r="C1" s="21"/>
      <c r="D1" s="21"/>
      <c r="E1" s="21"/>
      <c r="F1" s="21"/>
      <c r="G1" s="21"/>
      <c r="H1" s="22"/>
      <c r="I1" s="22"/>
      <c r="J1" s="22"/>
    </row>
    <row r="2" s="15" customFormat="1" ht="29" customHeight="1" spans="1:16">
      <c r="A2" s="23" t="s">
        <v>1</v>
      </c>
      <c r="B2" s="23" t="s">
        <v>114</v>
      </c>
      <c r="C2" s="23" t="s">
        <v>2</v>
      </c>
      <c r="D2" s="23" t="s">
        <v>115</v>
      </c>
      <c r="E2" s="23" t="s">
        <v>93</v>
      </c>
      <c r="F2" s="24"/>
      <c r="G2" s="25"/>
      <c r="H2" s="3" t="s">
        <v>116</v>
      </c>
      <c r="I2" s="3"/>
      <c r="J2" s="3"/>
      <c r="K2" s="3"/>
      <c r="L2" s="10" t="s">
        <v>117</v>
      </c>
      <c r="N2" s="20"/>
      <c r="P2" s="20"/>
    </row>
    <row r="3" s="16" customFormat="1" ht="30" customHeight="1" spans="1:16">
      <c r="A3" s="26"/>
      <c r="B3" s="26"/>
      <c r="C3" s="26"/>
      <c r="D3" s="26"/>
      <c r="E3" s="26"/>
      <c r="F3" s="27" t="s">
        <v>95</v>
      </c>
      <c r="G3" s="28" t="s">
        <v>118</v>
      </c>
      <c r="H3" s="3" t="s">
        <v>119</v>
      </c>
      <c r="I3" s="3" t="s">
        <v>120</v>
      </c>
      <c r="J3" s="3" t="s">
        <v>121</v>
      </c>
      <c r="K3" s="3" t="s">
        <v>122</v>
      </c>
      <c r="L3" s="10"/>
      <c r="N3" s="43"/>
      <c r="P3" s="43"/>
    </row>
    <row r="4" s="17" customFormat="1" ht="36" customHeight="1" spans="1:16">
      <c r="A4" s="23">
        <v>1</v>
      </c>
      <c r="B4" s="23" t="s">
        <v>123</v>
      </c>
      <c r="C4" s="29" t="s">
        <v>124</v>
      </c>
      <c r="D4" s="29">
        <v>4000</v>
      </c>
      <c r="E4" s="29" t="s">
        <v>125</v>
      </c>
      <c r="F4" s="29">
        <v>1</v>
      </c>
      <c r="G4" s="29">
        <f t="shared" ref="G4:G11" si="0">D4*F4</f>
        <v>4000</v>
      </c>
      <c r="H4" s="6"/>
      <c r="I4" s="6" t="s">
        <v>126</v>
      </c>
      <c r="J4" s="6">
        <v>10</v>
      </c>
      <c r="K4" s="6"/>
      <c r="L4" s="11" t="s">
        <v>127</v>
      </c>
      <c r="N4" s="43"/>
      <c r="P4" s="44"/>
    </row>
    <row r="5" s="17" customFormat="1" ht="36" customHeight="1" spans="1:16">
      <c r="A5" s="26"/>
      <c r="B5" s="26"/>
      <c r="C5" s="29" t="s">
        <v>128</v>
      </c>
      <c r="D5" s="29">
        <v>3150</v>
      </c>
      <c r="E5" s="29" t="s">
        <v>125</v>
      </c>
      <c r="F5" s="29">
        <v>0.85</v>
      </c>
      <c r="G5" s="29">
        <f t="shared" si="0"/>
        <v>2677.5</v>
      </c>
      <c r="H5" s="6"/>
      <c r="I5" s="6" t="s">
        <v>126</v>
      </c>
      <c r="J5" s="6">
        <v>10</v>
      </c>
      <c r="K5" s="6"/>
      <c r="L5" s="11"/>
      <c r="N5" s="43"/>
      <c r="P5" s="44"/>
    </row>
    <row r="6" s="17" customFormat="1" ht="36" customHeight="1" spans="1:16">
      <c r="A6" s="23">
        <v>2</v>
      </c>
      <c r="B6" s="23" t="s">
        <v>129</v>
      </c>
      <c r="C6" s="29" t="s">
        <v>124</v>
      </c>
      <c r="D6" s="30">
        <v>600</v>
      </c>
      <c r="E6" s="29" t="s">
        <v>125</v>
      </c>
      <c r="F6" s="30">
        <v>1</v>
      </c>
      <c r="G6" s="29">
        <f t="shared" si="0"/>
        <v>600</v>
      </c>
      <c r="H6" s="6"/>
      <c r="I6" s="6" t="s">
        <v>126</v>
      </c>
      <c r="J6" s="6">
        <v>10</v>
      </c>
      <c r="K6" s="6"/>
      <c r="L6" s="11" t="s">
        <v>127</v>
      </c>
      <c r="N6" s="43"/>
      <c r="P6" s="44"/>
    </row>
    <row r="7" s="17" customFormat="1" ht="36" customHeight="1" spans="1:16">
      <c r="A7" s="26"/>
      <c r="B7" s="26"/>
      <c r="C7" s="29" t="s">
        <v>128</v>
      </c>
      <c r="D7" s="30">
        <v>6400</v>
      </c>
      <c r="E7" s="29" t="s">
        <v>125</v>
      </c>
      <c r="F7" s="30">
        <v>0.85</v>
      </c>
      <c r="G7" s="29">
        <f t="shared" si="0"/>
        <v>5440</v>
      </c>
      <c r="H7" s="6"/>
      <c r="I7" s="6" t="s">
        <v>126</v>
      </c>
      <c r="J7" s="6">
        <v>10</v>
      </c>
      <c r="K7" s="6"/>
      <c r="L7" s="11"/>
      <c r="N7" s="43"/>
      <c r="P7" s="44"/>
    </row>
    <row r="8" s="17" customFormat="1" ht="36" customHeight="1" spans="1:16">
      <c r="A8" s="23">
        <v>3</v>
      </c>
      <c r="B8" s="23" t="s">
        <v>130</v>
      </c>
      <c r="C8" s="29" t="s">
        <v>124</v>
      </c>
      <c r="D8" s="29">
        <v>1520</v>
      </c>
      <c r="E8" s="29" t="s">
        <v>125</v>
      </c>
      <c r="F8" s="29">
        <v>1</v>
      </c>
      <c r="G8" s="29">
        <f t="shared" si="0"/>
        <v>1520</v>
      </c>
      <c r="H8" s="6"/>
      <c r="I8" s="6" t="s">
        <v>126</v>
      </c>
      <c r="J8" s="6">
        <v>10</v>
      </c>
      <c r="K8" s="6"/>
      <c r="L8" s="11"/>
      <c r="N8" s="43"/>
      <c r="P8" s="44"/>
    </row>
    <row r="9" s="17" customFormat="1" ht="36" customHeight="1" spans="1:16">
      <c r="A9" s="26"/>
      <c r="B9" s="26"/>
      <c r="C9" s="29" t="s">
        <v>128</v>
      </c>
      <c r="D9" s="29">
        <v>7000</v>
      </c>
      <c r="E9" s="29" t="s">
        <v>125</v>
      </c>
      <c r="F9" s="29">
        <v>0.85</v>
      </c>
      <c r="G9" s="29">
        <f t="shared" si="0"/>
        <v>5950</v>
      </c>
      <c r="H9" s="6"/>
      <c r="I9" s="6" t="s">
        <v>126</v>
      </c>
      <c r="J9" s="6">
        <v>10</v>
      </c>
      <c r="K9" s="6"/>
      <c r="L9" s="11"/>
      <c r="N9" s="43"/>
      <c r="P9" s="44"/>
    </row>
    <row r="10" s="17" customFormat="1" ht="36" customHeight="1" spans="1:16">
      <c r="A10" s="23">
        <v>4</v>
      </c>
      <c r="B10" s="23" t="s">
        <v>131</v>
      </c>
      <c r="C10" s="29" t="s">
        <v>124</v>
      </c>
      <c r="D10" s="29">
        <v>360</v>
      </c>
      <c r="E10" s="29" t="s">
        <v>125</v>
      </c>
      <c r="F10" s="29">
        <v>1</v>
      </c>
      <c r="G10" s="29">
        <f t="shared" si="0"/>
        <v>360</v>
      </c>
      <c r="H10" s="6"/>
      <c r="I10" s="6" t="s">
        <v>126</v>
      </c>
      <c r="J10" s="6">
        <v>10</v>
      </c>
      <c r="K10" s="6"/>
      <c r="L10" s="11"/>
      <c r="N10" s="43"/>
      <c r="P10" s="44"/>
    </row>
    <row r="11" s="18" customFormat="1" ht="36" customHeight="1" spans="1:16">
      <c r="A11" s="26"/>
      <c r="B11" s="26"/>
      <c r="C11" s="29" t="s">
        <v>128</v>
      </c>
      <c r="D11" s="31">
        <v>900</v>
      </c>
      <c r="E11" s="29" t="s">
        <v>125</v>
      </c>
      <c r="F11" s="29">
        <v>0.85</v>
      </c>
      <c r="G11" s="29">
        <f t="shared" si="0"/>
        <v>765</v>
      </c>
      <c r="H11" s="6"/>
      <c r="I11" s="6" t="s">
        <v>126</v>
      </c>
      <c r="J11" s="6">
        <v>10</v>
      </c>
      <c r="K11" s="6"/>
      <c r="L11" s="11"/>
      <c r="N11" s="45"/>
      <c r="P11" s="45"/>
    </row>
    <row r="12" s="18" customFormat="1" ht="36" customHeight="1" spans="1:16">
      <c r="A12" s="31">
        <v>5</v>
      </c>
      <c r="B12" s="31" t="s">
        <v>132</v>
      </c>
      <c r="C12" s="32"/>
      <c r="D12" s="31"/>
      <c r="E12" s="31"/>
      <c r="F12" s="33"/>
      <c r="G12" s="28">
        <v>21312.5</v>
      </c>
      <c r="H12" s="6"/>
      <c r="I12" s="6"/>
      <c r="J12" s="6"/>
      <c r="K12" s="6"/>
      <c r="L12" s="11"/>
      <c r="N12" s="45"/>
      <c r="P12" s="45"/>
    </row>
    <row r="13" s="18" customFormat="1" spans="1:16">
      <c r="A13" s="34" t="s">
        <v>90</v>
      </c>
      <c r="B13" s="35"/>
      <c r="C13" s="34"/>
      <c r="D13" s="36"/>
      <c r="E13" s="36"/>
      <c r="F13" s="36"/>
      <c r="N13" s="45"/>
      <c r="P13" s="45"/>
    </row>
    <row r="14" s="15" customFormat="1" spans="1:16">
      <c r="A14" s="37"/>
      <c r="B14" s="38"/>
      <c r="C14" s="39"/>
      <c r="D14" s="40"/>
      <c r="E14" s="40"/>
      <c r="F14" s="40"/>
      <c r="G14" s="41"/>
      <c r="H14" s="22"/>
      <c r="I14" s="22"/>
      <c r="J14" s="22"/>
      <c r="N14" s="20"/>
      <c r="P14" s="20"/>
    </row>
    <row r="15" spans="1:3">
      <c r="A15" s="42" t="s">
        <v>91</v>
      </c>
      <c r="B15" s="42"/>
      <c r="C15" s="34"/>
    </row>
  </sheetData>
  <mergeCells count="17">
    <mergeCell ref="A1:G1"/>
    <mergeCell ref="F2:G2"/>
    <mergeCell ref="H2:K2"/>
    <mergeCell ref="A2:A3"/>
    <mergeCell ref="A4:A5"/>
    <mergeCell ref="A6:A7"/>
    <mergeCell ref="A8:A9"/>
    <mergeCell ref="A10:A11"/>
    <mergeCell ref="B2:B3"/>
    <mergeCell ref="B4:B5"/>
    <mergeCell ref="B6:B7"/>
    <mergeCell ref="B8:B9"/>
    <mergeCell ref="B10:B11"/>
    <mergeCell ref="C2:C3"/>
    <mergeCell ref="D2:D3"/>
    <mergeCell ref="E2:E3"/>
    <mergeCell ref="L2:L3"/>
  </mergeCells>
  <pageMargins left="0.751388888888889" right="0.751388888888889" top="0.60625" bottom="0.60625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29" sqref="J29"/>
    </sheetView>
  </sheetViews>
  <sheetFormatPr defaultColWidth="9" defaultRowHeight="14.25"/>
  <cols>
    <col min="1" max="1" width="4.625" style="1" customWidth="1"/>
    <col min="2" max="2" width="11.5" style="1" customWidth="1"/>
    <col min="3" max="3" width="14.25" style="1" customWidth="1"/>
    <col min="4" max="4" width="12.25" style="1" customWidth="1"/>
    <col min="5" max="5" width="9" style="1"/>
    <col min="6" max="6" width="12.125" style="1" customWidth="1"/>
    <col min="7" max="7" width="10.375" style="1" customWidth="1"/>
    <col min="8" max="8" width="9" style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114</v>
      </c>
      <c r="C2" s="3" t="s">
        <v>2</v>
      </c>
      <c r="D2" s="3" t="s">
        <v>134</v>
      </c>
      <c r="E2" s="3" t="s">
        <v>93</v>
      </c>
      <c r="F2" s="3"/>
      <c r="G2" s="3"/>
      <c r="H2" s="3" t="s">
        <v>116</v>
      </c>
      <c r="I2" s="3"/>
      <c r="J2" s="3"/>
      <c r="K2" s="3"/>
      <c r="L2" s="10" t="s">
        <v>117</v>
      </c>
    </row>
    <row r="3" s="1" customFormat="1" ht="28.5" spans="1:12">
      <c r="A3" s="3"/>
      <c r="B3" s="3"/>
      <c r="C3" s="3"/>
      <c r="D3" s="3"/>
      <c r="E3" s="3"/>
      <c r="F3" s="4" t="s">
        <v>95</v>
      </c>
      <c r="G3" s="4" t="s">
        <v>135</v>
      </c>
      <c r="H3" s="3" t="s">
        <v>119</v>
      </c>
      <c r="I3" s="3" t="s">
        <v>120</v>
      </c>
      <c r="J3" s="3" t="s">
        <v>121</v>
      </c>
      <c r="K3" s="3" t="s">
        <v>122</v>
      </c>
      <c r="L3" s="10"/>
    </row>
    <row r="4" s="1" customFormat="1" ht="21" customHeight="1" spans="1:12">
      <c r="A4" s="5">
        <v>1</v>
      </c>
      <c r="B4" s="5" t="s">
        <v>136</v>
      </c>
      <c r="C4" s="3" t="s">
        <v>137</v>
      </c>
      <c r="D4" s="6">
        <f>109*60</f>
        <v>6540</v>
      </c>
      <c r="E4" s="6" t="s">
        <v>125</v>
      </c>
      <c r="F4" s="6">
        <v>0.9</v>
      </c>
      <c r="G4" s="6">
        <f t="shared" ref="G4:G11" si="0">F4*D4</f>
        <v>5886</v>
      </c>
      <c r="H4" s="6"/>
      <c r="I4" s="6" t="s">
        <v>126</v>
      </c>
      <c r="J4" s="6">
        <v>10</v>
      </c>
      <c r="K4" s="6"/>
      <c r="L4" s="11"/>
    </row>
    <row r="5" s="1" customFormat="1" ht="21" customHeight="1" spans="1:12">
      <c r="A5" s="8"/>
      <c r="B5" s="8"/>
      <c r="C5" s="3" t="s">
        <v>138</v>
      </c>
      <c r="D5" s="6">
        <f>64*60</f>
        <v>3840</v>
      </c>
      <c r="E5" s="6" t="s">
        <v>125</v>
      </c>
      <c r="F5" s="6">
        <v>0.9</v>
      </c>
      <c r="G5" s="6">
        <f t="shared" si="0"/>
        <v>3456</v>
      </c>
      <c r="H5" s="6"/>
      <c r="I5" s="6" t="s">
        <v>126</v>
      </c>
      <c r="J5" s="6">
        <v>10</v>
      </c>
      <c r="K5" s="6"/>
      <c r="L5" s="11"/>
    </row>
    <row r="6" s="1" customFormat="1" ht="21" customHeight="1" spans="1:12">
      <c r="A6" s="7"/>
      <c r="B6" s="7"/>
      <c r="C6" s="3" t="s">
        <v>139</v>
      </c>
      <c r="D6" s="6">
        <f>4*45</f>
        <v>180</v>
      </c>
      <c r="E6" s="6" t="s">
        <v>125</v>
      </c>
      <c r="F6" s="6">
        <v>0.9</v>
      </c>
      <c r="G6" s="6">
        <f t="shared" si="0"/>
        <v>162</v>
      </c>
      <c r="H6" s="6"/>
      <c r="I6" s="6" t="s">
        <v>126</v>
      </c>
      <c r="J6" s="6">
        <v>10</v>
      </c>
      <c r="K6" s="6"/>
      <c r="L6" s="11" t="s">
        <v>127</v>
      </c>
    </row>
    <row r="7" s="1" customFormat="1" ht="21" customHeight="1" spans="1:12">
      <c r="A7" s="5">
        <v>2</v>
      </c>
      <c r="B7" s="5" t="s">
        <v>140</v>
      </c>
      <c r="C7" s="3" t="s">
        <v>138</v>
      </c>
      <c r="D7" s="6">
        <f>45*102</f>
        <v>4590</v>
      </c>
      <c r="E7" s="6" t="s">
        <v>125</v>
      </c>
      <c r="F7" s="6">
        <v>0.9</v>
      </c>
      <c r="G7" s="6">
        <f t="shared" si="0"/>
        <v>4131</v>
      </c>
      <c r="H7" s="6"/>
      <c r="I7" s="6"/>
      <c r="J7" s="6"/>
      <c r="K7" s="6"/>
      <c r="L7" s="11"/>
    </row>
    <row r="8" s="1" customFormat="1" ht="21" customHeight="1" spans="1:12">
      <c r="A8" s="8"/>
      <c r="B8" s="8"/>
      <c r="C8" s="3" t="s">
        <v>137</v>
      </c>
      <c r="D8" s="6">
        <f>12*60</f>
        <v>720</v>
      </c>
      <c r="E8" s="6" t="s">
        <v>125</v>
      </c>
      <c r="F8" s="6">
        <v>0.9</v>
      </c>
      <c r="G8" s="6">
        <f t="shared" si="0"/>
        <v>648</v>
      </c>
      <c r="H8" s="6"/>
      <c r="I8" s="6"/>
      <c r="J8" s="6"/>
      <c r="K8" s="6"/>
      <c r="L8" s="11"/>
    </row>
    <row r="9" s="1" customFormat="1" ht="21" customHeight="1" spans="1:12">
      <c r="A9" s="5">
        <v>3</v>
      </c>
      <c r="B9" s="5" t="s">
        <v>141</v>
      </c>
      <c r="C9" s="3" t="s">
        <v>138</v>
      </c>
      <c r="D9" s="6">
        <f>181*60</f>
        <v>10860</v>
      </c>
      <c r="E9" s="6" t="s">
        <v>125</v>
      </c>
      <c r="F9" s="6">
        <v>0.9</v>
      </c>
      <c r="G9" s="6">
        <f t="shared" si="0"/>
        <v>9774</v>
      </c>
      <c r="H9" s="6"/>
      <c r="I9" s="6" t="s">
        <v>126</v>
      </c>
      <c r="J9" s="6">
        <v>10</v>
      </c>
      <c r="K9" s="6"/>
      <c r="L9" s="11"/>
    </row>
    <row r="10" s="1" customFormat="1" ht="21" customHeight="1" spans="1:12">
      <c r="A10" s="8"/>
      <c r="B10" s="8"/>
      <c r="C10" s="3" t="s">
        <v>137</v>
      </c>
      <c r="D10" s="6">
        <f>8*60</f>
        <v>480</v>
      </c>
      <c r="E10" s="6" t="s">
        <v>125</v>
      </c>
      <c r="F10" s="6">
        <v>0.9</v>
      </c>
      <c r="G10" s="6">
        <f t="shared" si="0"/>
        <v>432</v>
      </c>
      <c r="H10" s="6"/>
      <c r="I10" s="6" t="s">
        <v>126</v>
      </c>
      <c r="J10" s="6">
        <v>10</v>
      </c>
      <c r="K10" s="6"/>
      <c r="L10" s="11"/>
    </row>
    <row r="11" s="1" customFormat="1" ht="21" customHeight="1" spans="1:12">
      <c r="A11" s="7"/>
      <c r="B11" s="7"/>
      <c r="C11" s="3" t="s">
        <v>139</v>
      </c>
      <c r="D11" s="6">
        <f>39*60</f>
        <v>2340</v>
      </c>
      <c r="E11" s="6" t="s">
        <v>125</v>
      </c>
      <c r="F11" s="6">
        <v>0.9</v>
      </c>
      <c r="G11" s="6">
        <f t="shared" si="0"/>
        <v>2106</v>
      </c>
      <c r="H11" s="6"/>
      <c r="I11" s="6" t="s">
        <v>126</v>
      </c>
      <c r="J11" s="6">
        <v>10</v>
      </c>
      <c r="K11" s="6"/>
      <c r="L11" s="11"/>
    </row>
    <row r="12" s="1" customFormat="1" ht="21" customHeight="1" spans="1:12">
      <c r="A12" s="6">
        <v>5</v>
      </c>
      <c r="B12" s="6" t="s">
        <v>132</v>
      </c>
      <c r="C12" s="6"/>
      <c r="D12" s="6"/>
      <c r="E12" s="6"/>
      <c r="F12" s="9"/>
      <c r="G12" s="9">
        <f>SUM(G4:G11)</f>
        <v>26595</v>
      </c>
      <c r="H12" s="6"/>
      <c r="I12" s="6"/>
      <c r="J12" s="6"/>
      <c r="K12" s="6"/>
      <c r="L12" s="11"/>
    </row>
    <row r="15" s="1" customFormat="1" spans="2:7">
      <c r="B15" s="1" t="s">
        <v>142</v>
      </c>
      <c r="G15" s="1" t="s">
        <v>143</v>
      </c>
    </row>
  </sheetData>
  <mergeCells count="15">
    <mergeCell ref="A1:L1"/>
    <mergeCell ref="F2:G2"/>
    <mergeCell ref="H2:K2"/>
    <mergeCell ref="A2:A3"/>
    <mergeCell ref="A4:A6"/>
    <mergeCell ref="A7:A8"/>
    <mergeCell ref="A9:A11"/>
    <mergeCell ref="B2:B3"/>
    <mergeCell ref="B4:B6"/>
    <mergeCell ref="B7:B8"/>
    <mergeCell ref="B9:B11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J6" sqref="J6"/>
    </sheetView>
  </sheetViews>
  <sheetFormatPr defaultColWidth="9" defaultRowHeight="14.25" outlineLevelRow="7"/>
  <cols>
    <col min="1" max="1" width="4.625" style="1" customWidth="1"/>
    <col min="2" max="2" width="15.125" style="1" customWidth="1"/>
    <col min="3" max="3" width="14.25" style="1" customWidth="1"/>
    <col min="4" max="4" width="10.25" style="1" customWidth="1"/>
    <col min="5" max="5" width="9" style="1"/>
    <col min="6" max="6" width="12.125" style="1" customWidth="1"/>
    <col min="7" max="7" width="10.375" style="1" customWidth="1"/>
    <col min="8" max="8" width="7.5" style="1" customWidth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6" customHeight="1" spans="1:12">
      <c r="A2" s="3" t="s">
        <v>1</v>
      </c>
      <c r="B2" s="3" t="s">
        <v>114</v>
      </c>
      <c r="C2" s="3" t="s">
        <v>2</v>
      </c>
      <c r="D2" s="3" t="s">
        <v>134</v>
      </c>
      <c r="E2" s="3" t="s">
        <v>93</v>
      </c>
      <c r="F2" s="3"/>
      <c r="G2" s="3"/>
      <c r="H2" s="3" t="s">
        <v>116</v>
      </c>
      <c r="I2" s="3"/>
      <c r="J2" s="3"/>
      <c r="K2" s="3"/>
      <c r="L2" s="10" t="s">
        <v>117</v>
      </c>
    </row>
    <row r="3" s="1" customFormat="1" ht="37" customHeight="1" spans="1:12">
      <c r="A3" s="3"/>
      <c r="B3" s="3"/>
      <c r="C3" s="3"/>
      <c r="D3" s="3"/>
      <c r="E3" s="3"/>
      <c r="F3" s="4" t="s">
        <v>95</v>
      </c>
      <c r="G3" s="4" t="s">
        <v>135</v>
      </c>
      <c r="H3" s="3" t="s">
        <v>119</v>
      </c>
      <c r="I3" s="3" t="s">
        <v>120</v>
      </c>
      <c r="J3" s="3" t="s">
        <v>121</v>
      </c>
      <c r="K3" s="3" t="s">
        <v>122</v>
      </c>
      <c r="L3" s="10"/>
    </row>
    <row r="4" s="1" customFormat="1" ht="28" customHeight="1" spans="1:12">
      <c r="A4" s="5">
        <v>1</v>
      </c>
      <c r="B4" s="5" t="s">
        <v>145</v>
      </c>
      <c r="C4" s="3" t="s">
        <v>146</v>
      </c>
      <c r="D4" s="3">
        <f>30*45</f>
        <v>1350</v>
      </c>
      <c r="E4" s="6" t="s">
        <v>125</v>
      </c>
      <c r="F4" s="3">
        <v>1.1</v>
      </c>
      <c r="G4" s="3">
        <f>F4*D4</f>
        <v>1485</v>
      </c>
      <c r="H4" s="3"/>
      <c r="I4" s="14" t="s">
        <v>126</v>
      </c>
      <c r="J4" s="14">
        <v>10</v>
      </c>
      <c r="K4" s="6"/>
      <c r="L4" s="11"/>
    </row>
    <row r="5" s="1" customFormat="1" ht="28" customHeight="1" spans="1:12">
      <c r="A5" s="5">
        <v>2</v>
      </c>
      <c r="B5" s="5" t="s">
        <v>147</v>
      </c>
      <c r="C5" s="3" t="s">
        <v>146</v>
      </c>
      <c r="D5" s="3">
        <f>(22+51+42+14+20+69)*30</f>
        <v>6540</v>
      </c>
      <c r="E5" s="6" t="s">
        <v>125</v>
      </c>
      <c r="F5" s="3">
        <v>1.1</v>
      </c>
      <c r="G5" s="3">
        <f>F5*D5</f>
        <v>7194</v>
      </c>
      <c r="H5" s="3"/>
      <c r="I5" s="14" t="s">
        <v>126</v>
      </c>
      <c r="J5" s="14">
        <v>10</v>
      </c>
      <c r="K5" s="6"/>
      <c r="L5" s="11"/>
    </row>
    <row r="6" s="1" customFormat="1" ht="28" customHeight="1" spans="1:12">
      <c r="A6" s="6">
        <v>3</v>
      </c>
      <c r="B6" s="6" t="s">
        <v>132</v>
      </c>
      <c r="C6" s="6"/>
      <c r="D6" s="6"/>
      <c r="E6" s="6"/>
      <c r="F6" s="9"/>
      <c r="G6" s="9">
        <f>SUM(G4:G5)</f>
        <v>8679</v>
      </c>
      <c r="H6" s="6"/>
      <c r="I6" s="6"/>
      <c r="J6" s="6"/>
      <c r="K6" s="6"/>
      <c r="L6" s="11"/>
    </row>
    <row r="8" s="1" customFormat="1" spans="2:7">
      <c r="B8" s="1" t="s">
        <v>142</v>
      </c>
      <c r="G8" s="1" t="s">
        <v>143</v>
      </c>
    </row>
  </sheetData>
  <mergeCells count="9">
    <mergeCell ref="A1:L1"/>
    <mergeCell ref="F2:G2"/>
    <mergeCell ref="H2:K2"/>
    <mergeCell ref="A2:A3"/>
    <mergeCell ref="B2:B3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27" sqref="G27:G28"/>
    </sheetView>
  </sheetViews>
  <sheetFormatPr defaultColWidth="9" defaultRowHeight="14.25"/>
  <cols>
    <col min="1" max="1" width="4.625" style="1" customWidth="1"/>
    <col min="2" max="2" width="15.125" style="1" customWidth="1"/>
    <col min="3" max="3" width="14.25" style="1" customWidth="1"/>
    <col min="4" max="4" width="10.25" style="1" customWidth="1"/>
    <col min="5" max="5" width="9" style="1"/>
    <col min="6" max="6" width="12.125" style="1" customWidth="1"/>
    <col min="7" max="7" width="10.375" style="1" customWidth="1"/>
    <col min="8" max="8" width="7.5" style="1" customWidth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114</v>
      </c>
      <c r="C2" s="3" t="s">
        <v>2</v>
      </c>
      <c r="D2" s="3" t="s">
        <v>134</v>
      </c>
      <c r="E2" s="3" t="s">
        <v>93</v>
      </c>
      <c r="F2" s="3"/>
      <c r="G2" s="3"/>
      <c r="H2" s="3" t="s">
        <v>116</v>
      </c>
      <c r="I2" s="3"/>
      <c r="J2" s="3"/>
      <c r="K2" s="3"/>
      <c r="L2" s="10" t="s">
        <v>117</v>
      </c>
    </row>
    <row r="3" s="1" customFormat="1" ht="28.5" spans="1:12">
      <c r="A3" s="3"/>
      <c r="B3" s="3"/>
      <c r="C3" s="3"/>
      <c r="D3" s="3"/>
      <c r="E3" s="3"/>
      <c r="F3" s="4" t="s">
        <v>95</v>
      </c>
      <c r="G3" s="4" t="s">
        <v>135</v>
      </c>
      <c r="H3" s="3" t="s">
        <v>119</v>
      </c>
      <c r="I3" s="3" t="s">
        <v>120</v>
      </c>
      <c r="J3" s="3" t="s">
        <v>121</v>
      </c>
      <c r="K3" s="3" t="s">
        <v>122</v>
      </c>
      <c r="L3" s="10"/>
    </row>
    <row r="4" s="1" customFormat="1" ht="19" customHeight="1" spans="1:12">
      <c r="A4" s="5">
        <v>1</v>
      </c>
      <c r="B4" s="5" t="s">
        <v>149</v>
      </c>
      <c r="C4" s="3" t="s">
        <v>128</v>
      </c>
      <c r="D4" s="3">
        <f>(45+13+51+51)*50</f>
        <v>8000</v>
      </c>
      <c r="E4" s="6" t="s">
        <v>125</v>
      </c>
      <c r="F4" s="6">
        <v>0.85</v>
      </c>
      <c r="G4" s="6">
        <f t="shared" ref="G4:G9" si="0">F4*D4</f>
        <v>6800</v>
      </c>
      <c r="H4" s="6"/>
      <c r="I4" s="6" t="s">
        <v>126</v>
      </c>
      <c r="J4" s="6">
        <v>10</v>
      </c>
      <c r="K4" s="6"/>
      <c r="L4" s="11"/>
    </row>
    <row r="5" s="1" customFormat="1" ht="19" customHeight="1" spans="1:12">
      <c r="A5" s="8"/>
      <c r="B5" s="5" t="s">
        <v>149</v>
      </c>
      <c r="C5" s="3" t="s">
        <v>150</v>
      </c>
      <c r="D5" s="3">
        <v>3</v>
      </c>
      <c r="E5" s="3" t="s">
        <v>151</v>
      </c>
      <c r="F5" s="3">
        <v>45</v>
      </c>
      <c r="G5" s="3">
        <f>D5*F5</f>
        <v>135</v>
      </c>
      <c r="H5" s="3"/>
      <c r="I5" s="3"/>
      <c r="J5" s="3"/>
      <c r="K5" s="3"/>
      <c r="L5" s="10" t="s">
        <v>127</v>
      </c>
    </row>
    <row r="6" s="1" customFormat="1" ht="19" customHeight="1" spans="1:12">
      <c r="A6" s="5">
        <v>2</v>
      </c>
      <c r="B6" s="5" t="s">
        <v>152</v>
      </c>
      <c r="C6" s="3" t="s">
        <v>128</v>
      </c>
      <c r="D6" s="6">
        <f>(185)*50</f>
        <v>9250</v>
      </c>
      <c r="E6" s="6" t="s">
        <v>125</v>
      </c>
      <c r="F6" s="6">
        <v>0.85</v>
      </c>
      <c r="G6" s="6">
        <f t="shared" si="0"/>
        <v>7862.5</v>
      </c>
      <c r="H6" s="6"/>
      <c r="I6" s="6" t="s">
        <v>126</v>
      </c>
      <c r="J6" s="6">
        <v>10</v>
      </c>
      <c r="K6" s="6"/>
      <c r="L6" s="10"/>
    </row>
    <row r="7" s="1" customFormat="1" ht="19" customHeight="1" spans="1:12">
      <c r="A7" s="8"/>
      <c r="B7" s="5" t="s">
        <v>152</v>
      </c>
      <c r="C7" s="3" t="s">
        <v>153</v>
      </c>
      <c r="D7" s="6">
        <f>10*50</f>
        <v>500</v>
      </c>
      <c r="E7" s="6" t="s">
        <v>125</v>
      </c>
      <c r="F7" s="6">
        <v>0.9</v>
      </c>
      <c r="G7" s="6">
        <f t="shared" si="0"/>
        <v>450</v>
      </c>
      <c r="H7" s="6"/>
      <c r="I7" s="6" t="s">
        <v>126</v>
      </c>
      <c r="J7" s="6">
        <v>10</v>
      </c>
      <c r="K7" s="3"/>
      <c r="L7" s="10"/>
    </row>
    <row r="8" s="1" customFormat="1" ht="19" customHeight="1" spans="1:12">
      <c r="A8" s="8"/>
      <c r="B8" s="5" t="s">
        <v>152</v>
      </c>
      <c r="C8" s="3" t="s">
        <v>124</v>
      </c>
      <c r="D8" s="6">
        <f>7*50</f>
        <v>350</v>
      </c>
      <c r="E8" s="6" t="s">
        <v>125</v>
      </c>
      <c r="F8" s="6">
        <v>1</v>
      </c>
      <c r="G8" s="6">
        <f t="shared" si="0"/>
        <v>350</v>
      </c>
      <c r="H8" s="6"/>
      <c r="I8" s="6" t="s">
        <v>126</v>
      </c>
      <c r="J8" s="6">
        <v>10</v>
      </c>
      <c r="K8" s="3"/>
      <c r="L8" s="10"/>
    </row>
    <row r="9" s="1" customFormat="1" ht="19" customHeight="1" spans="1:12">
      <c r="A9" s="8"/>
      <c r="B9" s="5" t="s">
        <v>152</v>
      </c>
      <c r="C9" s="3" t="s">
        <v>154</v>
      </c>
      <c r="D9" s="3">
        <f>92*45</f>
        <v>4140</v>
      </c>
      <c r="E9" s="6" t="s">
        <v>125</v>
      </c>
      <c r="F9" s="3">
        <v>0.95</v>
      </c>
      <c r="G9" s="6">
        <f t="shared" si="0"/>
        <v>3933</v>
      </c>
      <c r="H9" s="6"/>
      <c r="I9" s="6" t="s">
        <v>126</v>
      </c>
      <c r="J9" s="6">
        <v>10</v>
      </c>
      <c r="K9" s="3"/>
      <c r="L9" s="10"/>
    </row>
    <row r="10" s="1" customFormat="1" ht="19" customHeight="1" spans="1:12">
      <c r="A10" s="8"/>
      <c r="B10" s="5" t="s">
        <v>152</v>
      </c>
      <c r="C10" s="3" t="s">
        <v>155</v>
      </c>
      <c r="D10" s="3">
        <v>13</v>
      </c>
      <c r="E10" s="6" t="s">
        <v>156</v>
      </c>
      <c r="F10" s="3">
        <v>15</v>
      </c>
      <c r="G10" s="3">
        <f>D10*F10</f>
        <v>195</v>
      </c>
      <c r="H10" s="3"/>
      <c r="I10" s="3"/>
      <c r="J10" s="3"/>
      <c r="K10" s="3"/>
      <c r="L10" s="10" t="s">
        <v>127</v>
      </c>
    </row>
    <row r="11" s="1" customFormat="1" ht="19" customHeight="1" spans="1:12">
      <c r="A11" s="8"/>
      <c r="B11" s="5" t="s">
        <v>152</v>
      </c>
      <c r="C11" s="3" t="s">
        <v>157</v>
      </c>
      <c r="D11" s="3">
        <v>1</v>
      </c>
      <c r="E11" s="3" t="s">
        <v>151</v>
      </c>
      <c r="F11" s="3">
        <v>100</v>
      </c>
      <c r="G11" s="3">
        <f>D11*F11</f>
        <v>100</v>
      </c>
      <c r="H11" s="3"/>
      <c r="I11" s="3"/>
      <c r="J11" s="3"/>
      <c r="K11" s="3"/>
      <c r="L11" s="10" t="s">
        <v>127</v>
      </c>
    </row>
    <row r="12" s="1" customFormat="1" ht="21" customHeight="1" spans="1:12">
      <c r="A12" s="6">
        <v>3</v>
      </c>
      <c r="B12" s="6" t="s">
        <v>132</v>
      </c>
      <c r="C12" s="6"/>
      <c r="D12" s="6"/>
      <c r="E12" s="6"/>
      <c r="F12" s="9"/>
      <c r="G12" s="9">
        <f>SUM(G4:G11)</f>
        <v>19825.5</v>
      </c>
      <c r="H12" s="6"/>
      <c r="I12" s="6"/>
      <c r="J12" s="6"/>
      <c r="K12" s="6"/>
      <c r="L12" s="11"/>
    </row>
    <row r="13" s="1" customFormat="1" ht="28" customHeight="1" spans="1:12">
      <c r="A13" s="12"/>
      <c r="B13" s="12" t="s">
        <v>158</v>
      </c>
      <c r="C13" s="12"/>
      <c r="D13" s="12"/>
      <c r="E13" s="12"/>
      <c r="F13" s="12"/>
      <c r="G13" s="13">
        <v>19800</v>
      </c>
      <c r="H13" s="12"/>
      <c r="I13" s="12"/>
      <c r="J13" s="12"/>
      <c r="K13" s="12"/>
      <c r="L13" s="12"/>
    </row>
    <row r="15" s="1" customFormat="1" spans="2:7">
      <c r="B15" s="1" t="s">
        <v>142</v>
      </c>
      <c r="G15" s="1" t="s">
        <v>143</v>
      </c>
    </row>
  </sheetData>
  <mergeCells count="11">
    <mergeCell ref="A1:L1"/>
    <mergeCell ref="F2:G2"/>
    <mergeCell ref="H2:K2"/>
    <mergeCell ref="A2:A3"/>
    <mergeCell ref="A4:A5"/>
    <mergeCell ref="A6:A11"/>
    <mergeCell ref="B2:B3"/>
    <mergeCell ref="C2:C3"/>
    <mergeCell ref="D2:D3"/>
    <mergeCell ref="E2:E3"/>
    <mergeCell ref="L2:L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L12" sqref="L12"/>
    </sheetView>
  </sheetViews>
  <sheetFormatPr defaultColWidth="9" defaultRowHeight="14.25"/>
  <cols>
    <col min="1" max="1" width="4.625" style="1" customWidth="1"/>
    <col min="2" max="2" width="11.5" style="1" customWidth="1"/>
    <col min="3" max="3" width="14.25" style="1" customWidth="1"/>
    <col min="4" max="4" width="12.25" style="1" customWidth="1"/>
    <col min="5" max="5" width="9" style="1"/>
    <col min="6" max="6" width="12.125" style="1" customWidth="1"/>
    <col min="7" max="7" width="10.375" style="1" customWidth="1"/>
    <col min="8" max="8" width="9" style="1"/>
    <col min="9" max="9" width="9.125" style="1"/>
    <col min="10" max="10" width="9" style="1"/>
    <col min="11" max="11" width="7.125" style="1" customWidth="1"/>
    <col min="12" max="12" width="12.75" style="1" customWidth="1"/>
    <col min="13" max="16384" width="9" style="1"/>
  </cols>
  <sheetData>
    <row r="1" s="1" customFormat="1" ht="37" customHeight="1" spans="1:12">
      <c r="A1" s="2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7" customHeight="1" spans="1:12">
      <c r="A2" s="3" t="s">
        <v>1</v>
      </c>
      <c r="B2" s="3" t="s">
        <v>114</v>
      </c>
      <c r="C2" s="3" t="s">
        <v>2</v>
      </c>
      <c r="D2" s="3" t="s">
        <v>134</v>
      </c>
      <c r="E2" s="3" t="s">
        <v>93</v>
      </c>
      <c r="F2" s="3"/>
      <c r="G2" s="3"/>
      <c r="H2" s="3" t="s">
        <v>116</v>
      </c>
      <c r="I2" s="3"/>
      <c r="J2" s="3"/>
      <c r="K2" s="3"/>
      <c r="L2" s="10" t="s">
        <v>117</v>
      </c>
    </row>
    <row r="3" s="1" customFormat="1" ht="28.5" spans="1:12">
      <c r="A3" s="3"/>
      <c r="B3" s="3"/>
      <c r="C3" s="3"/>
      <c r="D3" s="3"/>
      <c r="E3" s="3"/>
      <c r="F3" s="4" t="s">
        <v>95</v>
      </c>
      <c r="G3" s="4" t="s">
        <v>135</v>
      </c>
      <c r="H3" s="3" t="s">
        <v>119</v>
      </c>
      <c r="I3" s="3" t="s">
        <v>120</v>
      </c>
      <c r="J3" s="3" t="s">
        <v>121</v>
      </c>
      <c r="K3" s="3" t="s">
        <v>122</v>
      </c>
      <c r="L3" s="10"/>
    </row>
    <row r="4" s="1" customFormat="1" ht="21" customHeight="1" spans="1:12">
      <c r="A4" s="5">
        <v>1</v>
      </c>
      <c r="B4" s="5" t="s">
        <v>160</v>
      </c>
      <c r="C4" s="3" t="s">
        <v>137</v>
      </c>
      <c r="D4" s="6">
        <f>47*60</f>
        <v>2820</v>
      </c>
      <c r="E4" s="6" t="s">
        <v>125</v>
      </c>
      <c r="F4" s="6">
        <v>0.9</v>
      </c>
      <c r="G4" s="6">
        <f t="shared" ref="G4:G14" si="0">F4*D4</f>
        <v>2538</v>
      </c>
      <c r="H4" s="6"/>
      <c r="I4" s="6" t="s">
        <v>126</v>
      </c>
      <c r="J4" s="6">
        <v>10</v>
      </c>
      <c r="K4" s="6"/>
      <c r="L4" s="11"/>
    </row>
    <row r="5" s="1" customFormat="1" ht="21" customHeight="1" spans="1:12">
      <c r="A5" s="7"/>
      <c r="B5" s="7"/>
      <c r="C5" s="3" t="s">
        <v>128</v>
      </c>
      <c r="D5" s="6">
        <f>(30+35+32+22)*60</f>
        <v>7140</v>
      </c>
      <c r="E5" s="6" t="s">
        <v>125</v>
      </c>
      <c r="F5" s="6">
        <v>0.85</v>
      </c>
      <c r="G5" s="6">
        <f t="shared" si="0"/>
        <v>6069</v>
      </c>
      <c r="H5" s="6"/>
      <c r="I5" s="6" t="s">
        <v>126</v>
      </c>
      <c r="J5" s="6">
        <v>10</v>
      </c>
      <c r="K5" s="6"/>
      <c r="L5" s="11"/>
    </row>
    <row r="6" s="1" customFormat="1" ht="21" customHeight="1" spans="1:12">
      <c r="A6" s="6">
        <v>2</v>
      </c>
      <c r="B6" s="6" t="s">
        <v>161</v>
      </c>
      <c r="C6" s="3" t="s">
        <v>124</v>
      </c>
      <c r="D6" s="6">
        <f>25*60</f>
        <v>1500</v>
      </c>
      <c r="E6" s="6" t="s">
        <v>125</v>
      </c>
      <c r="F6" s="6">
        <v>1</v>
      </c>
      <c r="G6" s="6">
        <f t="shared" si="0"/>
        <v>1500</v>
      </c>
      <c r="H6" s="6"/>
      <c r="I6" s="6" t="s">
        <v>126</v>
      </c>
      <c r="J6" s="6">
        <v>10</v>
      </c>
      <c r="K6" s="6"/>
      <c r="L6" s="11" t="s">
        <v>127</v>
      </c>
    </row>
    <row r="7" s="1" customFormat="1" ht="21" customHeight="1" spans="1:12">
      <c r="A7" s="5">
        <v>3</v>
      </c>
      <c r="B7" s="5" t="s">
        <v>162</v>
      </c>
      <c r="C7" s="3" t="s">
        <v>124</v>
      </c>
      <c r="D7" s="6">
        <f>48*60</f>
        <v>2880</v>
      </c>
      <c r="E7" s="6" t="s">
        <v>125</v>
      </c>
      <c r="F7" s="6">
        <v>1</v>
      </c>
      <c r="G7" s="6">
        <f t="shared" si="0"/>
        <v>2880</v>
      </c>
      <c r="H7" s="6"/>
      <c r="I7" s="6" t="s">
        <v>126</v>
      </c>
      <c r="J7" s="6">
        <v>10</v>
      </c>
      <c r="K7" s="6"/>
      <c r="L7" s="11" t="s">
        <v>127</v>
      </c>
    </row>
    <row r="8" s="1" customFormat="1" ht="21" customHeight="1" spans="1:12">
      <c r="A8" s="8"/>
      <c r="B8" s="8"/>
      <c r="C8" s="3" t="s">
        <v>128</v>
      </c>
      <c r="D8" s="6">
        <f>14*60</f>
        <v>840</v>
      </c>
      <c r="E8" s="6" t="s">
        <v>125</v>
      </c>
      <c r="F8" s="6">
        <v>0.85</v>
      </c>
      <c r="G8" s="6">
        <f t="shared" si="0"/>
        <v>714</v>
      </c>
      <c r="H8" s="6"/>
      <c r="I8" s="6" t="s">
        <v>126</v>
      </c>
      <c r="J8" s="6">
        <v>10</v>
      </c>
      <c r="K8" s="6"/>
      <c r="L8" s="11"/>
    </row>
    <row r="9" s="1" customFormat="1" ht="21" customHeight="1" spans="1:12">
      <c r="A9" s="7"/>
      <c r="B9" s="7"/>
      <c r="C9" s="3" t="s">
        <v>153</v>
      </c>
      <c r="D9" s="6">
        <f>12*60</f>
        <v>720</v>
      </c>
      <c r="E9" s="6" t="s">
        <v>125</v>
      </c>
      <c r="F9" s="6">
        <v>0.9</v>
      </c>
      <c r="G9" s="6">
        <f t="shared" si="0"/>
        <v>648</v>
      </c>
      <c r="H9" s="6"/>
      <c r="I9" s="6" t="s">
        <v>126</v>
      </c>
      <c r="J9" s="6">
        <v>10</v>
      </c>
      <c r="K9" s="6"/>
      <c r="L9" s="11"/>
    </row>
    <row r="10" s="1" customFormat="1" ht="21" customHeight="1" spans="1:12">
      <c r="A10" s="7">
        <v>4</v>
      </c>
      <c r="B10" s="7" t="s">
        <v>163</v>
      </c>
      <c r="C10" s="3" t="s">
        <v>128</v>
      </c>
      <c r="D10" s="6">
        <f>15*60</f>
        <v>900</v>
      </c>
      <c r="E10" s="6" t="s">
        <v>125</v>
      </c>
      <c r="F10" s="6">
        <v>0.85</v>
      </c>
      <c r="G10" s="6">
        <f t="shared" si="0"/>
        <v>765</v>
      </c>
      <c r="H10" s="6"/>
      <c r="I10" s="6" t="s">
        <v>126</v>
      </c>
      <c r="J10" s="6">
        <v>10</v>
      </c>
      <c r="K10" s="6"/>
      <c r="L10" s="11"/>
    </row>
    <row r="11" s="1" customFormat="1" ht="21" customHeight="1" spans="1:12">
      <c r="A11" s="8">
        <v>5</v>
      </c>
      <c r="B11" s="8" t="s">
        <v>162</v>
      </c>
      <c r="C11" s="3" t="s">
        <v>164</v>
      </c>
      <c r="D11" s="6">
        <f>(58+88)*30</f>
        <v>4380</v>
      </c>
      <c r="E11" s="6" t="s">
        <v>125</v>
      </c>
      <c r="F11" s="6">
        <v>1</v>
      </c>
      <c r="G11" s="6">
        <f t="shared" si="0"/>
        <v>4380</v>
      </c>
      <c r="H11" s="6"/>
      <c r="I11" s="6" t="s">
        <v>126</v>
      </c>
      <c r="J11" s="6">
        <v>10</v>
      </c>
      <c r="K11" s="6"/>
      <c r="L11" s="11"/>
    </row>
    <row r="12" s="1" customFormat="1" ht="21" customHeight="1" spans="1:12">
      <c r="A12" s="8"/>
      <c r="B12" s="8"/>
      <c r="C12" s="3" t="s">
        <v>124</v>
      </c>
      <c r="D12" s="6">
        <f>20*60</f>
        <v>1200</v>
      </c>
      <c r="E12" s="6" t="s">
        <v>125</v>
      </c>
      <c r="F12" s="6">
        <v>1</v>
      </c>
      <c r="G12" s="6">
        <f t="shared" si="0"/>
        <v>1200</v>
      </c>
      <c r="H12" s="6"/>
      <c r="I12" s="6" t="s">
        <v>126</v>
      </c>
      <c r="J12" s="6">
        <v>10</v>
      </c>
      <c r="K12" s="6"/>
      <c r="L12" s="11" t="s">
        <v>127</v>
      </c>
    </row>
    <row r="13" s="1" customFormat="1" ht="21" customHeight="1" spans="1:12">
      <c r="A13" s="7"/>
      <c r="B13" s="7"/>
      <c r="C13" s="3" t="s">
        <v>153</v>
      </c>
      <c r="D13" s="6">
        <f>25*60</f>
        <v>1500</v>
      </c>
      <c r="E13" s="6" t="s">
        <v>125</v>
      </c>
      <c r="F13" s="6">
        <v>0.9</v>
      </c>
      <c r="G13" s="6">
        <f t="shared" si="0"/>
        <v>1350</v>
      </c>
      <c r="H13" s="6"/>
      <c r="I13" s="6" t="s">
        <v>126</v>
      </c>
      <c r="J13" s="6">
        <v>10</v>
      </c>
      <c r="K13" s="6"/>
      <c r="L13" s="11"/>
    </row>
    <row r="14" s="1" customFormat="1" ht="21" customHeight="1" spans="1:12">
      <c r="A14" s="7">
        <v>6</v>
      </c>
      <c r="B14" s="7" t="s">
        <v>165</v>
      </c>
      <c r="C14" s="3" t="s">
        <v>153</v>
      </c>
      <c r="D14" s="6">
        <f>61*60</f>
        <v>3660</v>
      </c>
      <c r="E14" s="6" t="s">
        <v>125</v>
      </c>
      <c r="F14" s="6">
        <v>0.9</v>
      </c>
      <c r="G14" s="6">
        <f t="shared" si="0"/>
        <v>3294</v>
      </c>
      <c r="H14" s="6"/>
      <c r="I14" s="6" t="s">
        <v>126</v>
      </c>
      <c r="J14" s="6">
        <v>10</v>
      </c>
      <c r="K14" s="6"/>
      <c r="L14" s="11"/>
    </row>
    <row r="15" s="1" customFormat="1" ht="21" customHeight="1" spans="1:12">
      <c r="A15" s="6">
        <v>5</v>
      </c>
      <c r="B15" s="6" t="s">
        <v>132</v>
      </c>
      <c r="C15" s="6"/>
      <c r="D15" s="6"/>
      <c r="E15" s="6"/>
      <c r="F15" s="9"/>
      <c r="G15" s="9">
        <f>SUM(G4:G14)</f>
        <v>25338</v>
      </c>
      <c r="H15" s="6"/>
      <c r="I15" s="6"/>
      <c r="J15" s="6"/>
      <c r="K15" s="6"/>
      <c r="L15" s="11"/>
    </row>
    <row r="18" s="1" customFormat="1" spans="2:7">
      <c r="B18" s="1" t="s">
        <v>142</v>
      </c>
      <c r="G18" s="1" t="s">
        <v>143</v>
      </c>
    </row>
  </sheetData>
  <mergeCells count="15">
    <mergeCell ref="A1:L1"/>
    <mergeCell ref="F2:G2"/>
    <mergeCell ref="H2:K2"/>
    <mergeCell ref="A2:A3"/>
    <mergeCell ref="A4:A5"/>
    <mergeCell ref="A7:A9"/>
    <mergeCell ref="A11:A13"/>
    <mergeCell ref="B2:B3"/>
    <mergeCell ref="B4:B5"/>
    <mergeCell ref="B7:B9"/>
    <mergeCell ref="B11:B13"/>
    <mergeCell ref="C2:C3"/>
    <mergeCell ref="D2:D3"/>
    <mergeCell ref="E2:E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2资料存档目录</vt:lpstr>
      <vt:lpstr>3结算汇总表</vt:lpstr>
      <vt:lpstr>4结算明细汇总表</vt:lpstr>
      <vt:lpstr>2023.8</vt:lpstr>
      <vt:lpstr>2023.4</vt:lpstr>
      <vt:lpstr>2022.11</vt:lpstr>
      <vt:lpstr>2022.9</vt:lpstr>
      <vt:lpstr>2022.7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2023-09-07T10:26:40Z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3FAA9DE399B345E696B0BBA4E2EEEB3A_13</vt:lpwstr>
  </property>
</Properties>
</file>