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tabRatio="717"/>
  </bookViews>
  <sheets>
    <sheet name="汇总" sheetId="10" r:id="rId1"/>
    <sheet name="明细" sheetId="13" r:id="rId2"/>
    <sheet name="Sheet1" sheetId="14" r:id="rId3"/>
  </sheets>
  <externalReferences>
    <externalReference r:id="rId4"/>
  </externalReferences>
  <calcPr calcId="144525"/>
</workbook>
</file>

<file path=xl/sharedStrings.xml><?xml version="1.0" encoding="utf-8"?>
<sst xmlns="http://schemas.openxmlformats.org/spreadsheetml/2006/main" count="129" uniqueCount="98">
  <si>
    <t>工程进度款费用计算明细表</t>
  </si>
  <si>
    <t>序号</t>
  </si>
  <si>
    <t>分项名称</t>
  </si>
  <si>
    <t>暂定/固定合同价
(元)</t>
  </si>
  <si>
    <t>合同总工程量</t>
  </si>
  <si>
    <t>合同单价</t>
  </si>
  <si>
    <t>累计已审批进度款（元）</t>
  </si>
  <si>
    <t>本次申请应付款（元）</t>
  </si>
  <si>
    <t>累计应付款（含本次申请，元)</t>
  </si>
  <si>
    <t>累计实付款
(元)</t>
  </si>
  <si>
    <t>累计已批未付 (不含本次申请，元)</t>
  </si>
  <si>
    <t>本次付款形象进度简述</t>
  </si>
  <si>
    <t>累计已审批工程量</t>
  </si>
  <si>
    <t>累计已审批款</t>
  </si>
  <si>
    <t>本次应付工程量</t>
  </si>
  <si>
    <t>合同节点比例</t>
  </si>
  <si>
    <t>本次应付款</t>
  </si>
  <si>
    <t>应申请总金额</t>
  </si>
  <si>
    <t>累计申请比例</t>
  </si>
  <si>
    <t>按合同填写</t>
  </si>
  <si>
    <t>按中标清单填写</t>
  </si>
  <si>
    <t>填写累计已审批的量</t>
  </si>
  <si>
    <t>按已审批金额填写</t>
  </si>
  <si>
    <t>根据形象进度填写</t>
  </si>
  <si>
    <t>按合同节点填写比例</t>
  </si>
  <si>
    <t>按合同付款节点计算</t>
  </si>
  <si>
    <t>不能超合同对应清单项总价</t>
  </si>
  <si>
    <t>自动计算</t>
  </si>
  <si>
    <t>截至付款计算时，按财务实际支付金额填写</t>
  </si>
  <si>
    <t>已审批-实付</t>
  </si>
  <si>
    <t>隐藏该行</t>
  </si>
  <si>
    <t>东车库入口钢价</t>
  </si>
  <si>
    <t>采光井17个</t>
  </si>
  <si>
    <t>帮助洛宁修建厨房</t>
  </si>
  <si>
    <t>详见约谈记录</t>
  </si>
  <si>
    <t>第一次进度款合计</t>
  </si>
  <si>
    <t>西大门</t>
  </si>
  <si>
    <t>15#19#西侧钢架完成</t>
  </si>
  <si>
    <t>合计</t>
  </si>
  <si>
    <t>据实填总金额</t>
  </si>
  <si>
    <t>据实填写挂账</t>
  </si>
  <si>
    <t>本次付款申请金额取整为：</t>
  </si>
  <si>
    <t>取到整数位</t>
  </si>
  <si>
    <t>注：1、分项工程不同时按具体约定进行调整;2、付款线上发起时需上传本电子表格。3、一份合同建立一个付款计算明细表，每次计算付款时在工作表内新建新的工作薄，每次付款时能看到上次付款计算情况，不允许在一个工作薄内修改。4、本表格随开工楼号数量逐步自行添加；</t>
  </si>
  <si>
    <t>5、本付款表为参考样表，格式不同能体现以上要求即可。6、按定额计价总包工程本表填写总金额，对应定额预算单独打包上次做附件供复查。</t>
  </si>
  <si>
    <t xml:space="preserve">                                                                                           现场驻场成本负责人：                 </t>
  </si>
  <si>
    <t xml:space="preserve">                                                                                           日期：</t>
  </si>
  <si>
    <t>栾川山水文苑项目s1地块采光井、车库车口顶棚、人防出入口顶棚施工合同清单及计价表</t>
  </si>
  <si>
    <t>项目名称</t>
  </si>
  <si>
    <t>项目特征描述</t>
  </si>
  <si>
    <t>计量
单位</t>
  </si>
  <si>
    <t>工程量</t>
  </si>
  <si>
    <t>其中：各子项构成（元）</t>
  </si>
  <si>
    <t>含税综合单价(元)
f=(a+b+c+d+e)</t>
  </si>
  <si>
    <t>合价(元)=g*f</t>
  </si>
  <si>
    <t>备注</t>
  </si>
  <si>
    <t>主要材料品牌</t>
  </si>
  <si>
    <t>人工费
a</t>
  </si>
  <si>
    <t>主材费
b</t>
  </si>
  <si>
    <t>机械、辅材及其他c</t>
  </si>
  <si>
    <t>管理费、利润、措施、规费等一切费用
d=(a+b+c)*费率</t>
  </si>
  <si>
    <t>税金
e=(a+b+c+d)*费率</t>
  </si>
  <si>
    <t>一</t>
  </si>
  <si>
    <t>采光井</t>
  </si>
  <si>
    <t>采光井顶棚</t>
  </si>
  <si>
    <t>1、6+0.76pvb+6透明钢化夹胶玻璃
2、5厚50*100镀锌钢矩管外饰淡黄色氟碳漆
3、5厚50*50镀锌方钢管外饰淡黄色氟碳漆
4、1.5厚铝合金单板折制外饰淡黄色氟碳漆
5、其它满足规范和设计图纸要求</t>
  </si>
  <si>
    <t>m2</t>
  </si>
  <si>
    <t>洛玻</t>
  </si>
  <si>
    <t>铝合金百叶</t>
  </si>
  <si>
    <r>
      <rPr>
        <sz val="10"/>
        <rFont val="Arial"/>
        <charset val="1"/>
      </rPr>
      <t>1</t>
    </r>
    <r>
      <rPr>
        <sz val="10"/>
        <rFont val="宋体"/>
        <charset val="1"/>
      </rPr>
      <t>、</t>
    </r>
    <r>
      <rPr>
        <sz val="10"/>
        <rFont val="Arial"/>
        <charset val="1"/>
      </rPr>
      <t>5</t>
    </r>
    <r>
      <rPr>
        <sz val="10"/>
        <rFont val="宋体"/>
        <charset val="1"/>
      </rPr>
      <t>厚</t>
    </r>
    <r>
      <rPr>
        <sz val="10"/>
        <rFont val="Arial"/>
        <charset val="1"/>
      </rPr>
      <t>50*50</t>
    </r>
    <r>
      <rPr>
        <sz val="10"/>
        <rFont val="宋体"/>
        <charset val="1"/>
      </rPr>
      <t>铝合金方管外饰淡黄色氟碳漆</t>
    </r>
    <r>
      <rPr>
        <sz val="10"/>
        <rFont val="Arial"/>
        <charset val="1"/>
      </rPr>
      <t xml:space="preserve">
2</t>
    </r>
    <r>
      <rPr>
        <sz val="10"/>
        <rFont val="宋体"/>
        <charset val="1"/>
      </rPr>
      <t>、铝合金防雨百叶</t>
    </r>
    <r>
      <rPr>
        <sz val="10"/>
        <rFont val="Arial"/>
        <charset val="1"/>
      </rPr>
      <t xml:space="preserve"> </t>
    </r>
    <r>
      <rPr>
        <sz val="10"/>
        <rFont val="宋体"/>
        <charset val="1"/>
      </rPr>
      <t>间距</t>
    </r>
    <r>
      <rPr>
        <sz val="10"/>
        <rFont val="Arial"/>
        <charset val="1"/>
      </rPr>
      <t>3cm
3</t>
    </r>
    <r>
      <rPr>
        <sz val="10"/>
        <rFont val="宋体"/>
        <charset val="1"/>
      </rPr>
      <t>、</t>
    </r>
    <r>
      <rPr>
        <sz val="10"/>
        <rFont val="Arial"/>
        <charset val="1"/>
      </rPr>
      <t>5</t>
    </r>
    <r>
      <rPr>
        <sz val="10"/>
        <rFont val="宋体"/>
        <charset val="1"/>
      </rPr>
      <t>厚</t>
    </r>
    <r>
      <rPr>
        <sz val="10"/>
        <rFont val="Arial"/>
        <charset val="1"/>
      </rPr>
      <t>100*100</t>
    </r>
    <r>
      <rPr>
        <sz val="10"/>
        <rFont val="宋体"/>
        <charset val="1"/>
      </rPr>
      <t>热镀锌钢板焊接</t>
    </r>
    <r>
      <rPr>
        <sz val="10"/>
        <rFont val="Arial"/>
        <charset val="1"/>
      </rPr>
      <t>2</t>
    </r>
    <r>
      <rPr>
        <sz val="10"/>
        <rFont val="宋体"/>
        <charset val="1"/>
      </rPr>
      <t>直接</t>
    </r>
    <r>
      <rPr>
        <sz val="10"/>
        <rFont val="Arial"/>
        <charset val="1"/>
      </rPr>
      <t>10 L=100</t>
    </r>
    <r>
      <rPr>
        <sz val="10"/>
        <rFont val="宋体"/>
        <charset val="1"/>
      </rPr>
      <t>（预埋件）</t>
    </r>
    <r>
      <rPr>
        <sz val="10"/>
        <rFont val="Arial"/>
        <charset val="1"/>
      </rPr>
      <t xml:space="preserve">
4</t>
    </r>
    <r>
      <rPr>
        <sz val="10"/>
        <rFont val="宋体"/>
        <charset val="1"/>
      </rPr>
      <t>、其它满足规范和设计图纸要求</t>
    </r>
  </si>
  <si>
    <t>广东坚美铝材</t>
  </si>
  <si>
    <t>二</t>
  </si>
  <si>
    <t>泄爆口</t>
  </si>
  <si>
    <t>屋面板</t>
  </si>
  <si>
    <t>1、屋面板：1.0mm厚铝镁锰合金直立锁边板（矮立边咬合系统65/430型）
2、防水层：0.49mm厚聚乙烯防水透气膜
3、降噪层：6mm通风降噪丝网
4、找平层：0.8mm镀锌钢板
5、保温层：60mm厚，16kg/m%%172
6、憎水玻璃纤维吸音棉下铺无纺布
7、钢丝网：1.0*25*25
8、底板：0.5mm厚彩色镀锌穿孔吸音压型钢板5厚50x50铝合金方管
9、其它满足规范和设计图纸要求</t>
  </si>
  <si>
    <t>三</t>
  </si>
  <si>
    <t>车库西出入口雨篷</t>
  </si>
  <si>
    <t>钢架</t>
  </si>
  <si>
    <t>1、预埋件20厚300*300镀锌钢板、20厚450*350镀锌钢板及相应螺栓
2、6厚200*200镀锌矩管外饰深咖色氟碳漆
3、6厚150*200镀锌矩管外饰深咖色氟碳漆
4、6厚150*250镀锌矩管外饰深咖色氟碳漆
6、6厚150*150镀锌矩管外饰深咖色氟碳漆
7、3厚50*80镀锌矩管外饰深咖色氟碳漆加工制作安装等成活
8、其它满足规范和设计图纸要求</t>
  </si>
  <si>
    <t>t</t>
  </si>
  <si>
    <t>天津友发</t>
  </si>
  <si>
    <t>车库出入口玻璃顶棚</t>
  </si>
  <si>
    <t>1、6+0.76pvb钢化夹胶玻璃顶棚
2、透明玻璃胶填缝、10厚橡胶条垫片
3、胶棒透明玻璃胶填缝密封
4、耐候胶密封等
5、其它满足规范和设计图纸要求</t>
  </si>
  <si>
    <t>洛玻山东绿康耐候胶</t>
  </si>
  <si>
    <t>车库出入口玻璃侧面玻璃</t>
  </si>
  <si>
    <t>1、6+0.76pvb钢化夹胶玻璃
2、5厚橡胶垫片、深咖色密封胶填缝密封
3、5厚镀锌钢板，按形折，外饰深咖色氟碳漆
4、其它满足规范和设计图纸要求</t>
  </si>
  <si>
    <t>四</t>
  </si>
  <si>
    <t>车库东出入口雨篷</t>
  </si>
  <si>
    <t>五</t>
  </si>
  <si>
    <t>人防出入口顶棚</t>
  </si>
  <si>
    <t>1、预埋件10厚100*100热镀锌钢板镀锌钢板及相应螺栓
2、5厚100*100热镀锌矩管外饰面深咖色金属氟碳漆喷砂加工制作安装等成活
3、其它满足规范和设计图纸要求</t>
  </si>
  <si>
    <t>出入口玻璃顶棚</t>
  </si>
  <si>
    <t>1、6+0.76pvb+6透明钢化夹胶玻璃
2、透明玻璃胶填缝、10厚橡胶条垫片
3、胶棒透明玻璃胶填缝密封
4、耐候胶密封等
5、其它满足规范和设计图纸要求</t>
  </si>
  <si>
    <t>出入口玻璃侧面玻璃</t>
  </si>
  <si>
    <t>1、10厚单层侧面钢化玻璃
2、5厚橡胶垫片、深咖色密封胶填缝密封
3、专用不锈钢卡条，立面与柱体通长饰面深咖色金属氟碳漆喷砂
4、其它满足规范和设计图纸要求</t>
  </si>
  <si>
    <t xml:space="preserve"> </t>
  </si>
  <si>
    <t>元</t>
  </si>
  <si>
    <t>备注：1.综合单价包括且不限于人工、材料、机械、措施、检验检测、规费、管理费、利润、税金(增值税专用发票)、赶工措施、安全防护、现场文明施工措施、风险等全部费用。
     2.本工程清单，无论是否存在缺项、漏项、工程量偏差，均视为乙方已综合考虑在固定合同总价内。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</si>
</sst>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_ "/>
  </numFmts>
  <fonts count="41">
    <font>
      <sz val="10"/>
      <name val="Arial"/>
      <charset val="1"/>
    </font>
    <font>
      <sz val="12"/>
      <name val="宋体"/>
      <charset val="134"/>
    </font>
    <font>
      <sz val="9"/>
      <name val="Arial"/>
      <charset val="1"/>
    </font>
    <font>
      <sz val="12"/>
      <name val="仿宋"/>
      <charset val="134"/>
    </font>
    <font>
      <sz val="12"/>
      <name val="仿宋"/>
      <charset val="1"/>
    </font>
    <font>
      <sz val="12"/>
      <color theme="1"/>
      <name val="仿宋"/>
      <charset val="134"/>
    </font>
    <font>
      <sz val="12"/>
      <name val="仿宋"/>
      <charset val="0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8"/>
      <color theme="0"/>
      <name val="微软雅黑"/>
      <charset val="134"/>
    </font>
    <font>
      <sz val="8"/>
      <name val="宋体"/>
      <charset val="134"/>
      <scheme val="minor"/>
    </font>
    <font>
      <b/>
      <sz val="8"/>
      <name val="微软雅黑"/>
      <charset val="134"/>
    </font>
    <font>
      <sz val="11.05"/>
      <color rgb="FF000000"/>
      <name val="宋体"/>
      <charset val="1"/>
    </font>
    <font>
      <sz val="9"/>
      <color rgb="FF000000"/>
      <name val="宋体"/>
      <charset val="134"/>
      <scheme val="minor"/>
    </font>
    <font>
      <sz val="9"/>
      <color rgb="FF000000"/>
      <name val="宋体"/>
      <charset val="134"/>
    </font>
    <font>
      <sz val="9"/>
      <color theme="1"/>
      <name val="宋体"/>
      <charset val="134"/>
      <scheme val="minor"/>
    </font>
    <font>
      <sz val="9"/>
      <color rgb="FFFF0000"/>
      <name val="宋体"/>
      <charset val="134"/>
      <scheme val="minor"/>
    </font>
    <font>
      <sz val="10"/>
      <name val="宋体"/>
      <charset val="134"/>
      <scheme val="minor"/>
    </font>
    <font>
      <sz val="9"/>
      <color rgb="FF000000"/>
      <name val="Tahoma"/>
      <charset val="1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0"/>
      <name val="宋体"/>
      <charset val="1"/>
    </font>
  </fonts>
  <fills count="3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7" fillId="6" borderId="5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7" borderId="8" applyNumberFormat="0" applyAlignment="0" applyProtection="0">
      <alignment vertical="center"/>
    </xf>
    <xf numFmtId="0" fontId="29" fillId="8" borderId="9" applyNumberFormat="0" applyAlignment="0" applyProtection="0">
      <alignment vertical="center"/>
    </xf>
    <xf numFmtId="0" fontId="30" fillId="8" borderId="8" applyNumberFormat="0" applyAlignment="0" applyProtection="0">
      <alignment vertical="center"/>
    </xf>
    <xf numFmtId="0" fontId="31" fillId="9" borderId="10" applyNumberFormat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3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6" fillId="0" borderId="0"/>
    <xf numFmtId="0" fontId="39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</cellStyleXfs>
  <cellXfs count="109">
    <xf numFmtId="0" fontId="0" fillId="0" borderId="0" xfId="0"/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Alignment="1" applyProtection="1">
      <alignment vertical="center"/>
      <protection locked="0"/>
    </xf>
    <xf numFmtId="0" fontId="2" fillId="0" borderId="0" xfId="0" applyFont="1" applyFill="1" applyProtection="1">
      <protection locked="0"/>
    </xf>
    <xf numFmtId="0" fontId="2" fillId="0" borderId="0" xfId="0" applyFont="1" applyFill="1" applyAlignment="1" applyProtection="1">
      <alignment vertical="top"/>
      <protection locked="0"/>
    </xf>
    <xf numFmtId="0" fontId="2" fillId="0" borderId="0" xfId="0" applyFont="1" applyFill="1" applyBorder="1" applyAlignment="1" applyProtection="1">
      <alignment horizontal="center"/>
    </xf>
    <xf numFmtId="0" fontId="2" fillId="0" borderId="0" xfId="0" applyFont="1" applyFill="1" applyBorder="1" applyProtection="1"/>
    <xf numFmtId="0" fontId="2" fillId="0" borderId="0" xfId="0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vertical="center"/>
    </xf>
    <xf numFmtId="0" fontId="2" fillId="0" borderId="0" xfId="0" applyFont="1" applyFill="1" applyBorder="1" applyProtection="1">
      <protection locked="0"/>
    </xf>
    <xf numFmtId="0" fontId="3" fillId="0" borderId="0" xfId="0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 applyProtection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 applyProtection="1">
      <alignment horizontal="center" vertical="center" wrapText="1"/>
    </xf>
    <xf numFmtId="176" fontId="3" fillId="0" borderId="4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left" vertical="center" wrapText="1"/>
    </xf>
    <xf numFmtId="177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>
      <alignment vertical="center"/>
    </xf>
    <xf numFmtId="0" fontId="4" fillId="0" borderId="2" xfId="0" applyFont="1" applyBorder="1" applyAlignment="1">
      <alignment vertical="top" wrapText="1"/>
    </xf>
    <xf numFmtId="0" fontId="4" fillId="0" borderId="2" xfId="0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0" fillId="0" borderId="2" xfId="0" applyFont="1" applyBorder="1" applyAlignment="1">
      <alignment vertical="top" wrapText="1"/>
    </xf>
    <xf numFmtId="176" fontId="3" fillId="0" borderId="2" xfId="0" applyNumberFormat="1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>
      <alignment wrapText="1"/>
    </xf>
    <xf numFmtId="176" fontId="3" fillId="0" borderId="2" xfId="0" applyNumberFormat="1" applyFont="1" applyFill="1" applyBorder="1" applyAlignment="1">
      <alignment horizontal="center" vertical="center"/>
    </xf>
    <xf numFmtId="0" fontId="0" fillId="0" borderId="2" xfId="0" applyFont="1" applyBorder="1" applyAlignment="1">
      <alignment horizontal="left" vertical="center" wrapText="1"/>
    </xf>
    <xf numFmtId="0" fontId="3" fillId="0" borderId="2" xfId="0" applyFont="1" applyFill="1" applyBorder="1" applyAlignment="1" applyProtection="1">
      <alignment horizontal="left" vertical="top" wrapText="1"/>
    </xf>
    <xf numFmtId="0" fontId="3" fillId="0" borderId="2" xfId="0" applyFont="1" applyFill="1" applyBorder="1" applyAlignment="1" applyProtection="1">
      <alignment vertical="center" wrapText="1"/>
    </xf>
    <xf numFmtId="176" fontId="3" fillId="0" borderId="2" xfId="0" applyNumberFormat="1" applyFont="1" applyFill="1" applyBorder="1" applyAlignment="1" applyProtection="1">
      <alignment vertical="center" wrapText="1"/>
    </xf>
    <xf numFmtId="0" fontId="5" fillId="0" borderId="2" xfId="0" applyNumberFormat="1" applyFont="1" applyFill="1" applyBorder="1" applyAlignment="1" applyProtection="1">
      <alignment horizontal="center" vertical="center" wrapTex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left" vertical="center" wrapText="1"/>
    </xf>
    <xf numFmtId="0" fontId="4" fillId="0" borderId="0" xfId="0" applyFont="1" applyFill="1" applyBorder="1" applyAlignment="1" applyProtection="1">
      <alignment horizontal="left" vertical="center"/>
    </xf>
    <xf numFmtId="0" fontId="4" fillId="0" borderId="0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vertical="center"/>
    </xf>
    <xf numFmtId="0" fontId="3" fillId="0" borderId="0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176" fontId="3" fillId="0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 applyProtection="1">
      <alignment horizontal="center" vertical="center" wrapText="1"/>
      <protection locked="0"/>
    </xf>
    <xf numFmtId="0" fontId="3" fillId="0" borderId="4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Fill="1" applyBorder="1" applyAlignment="1" applyProtection="1">
      <alignment vertical="center" wrapText="1"/>
      <protection locked="0"/>
    </xf>
    <xf numFmtId="0" fontId="6" fillId="0" borderId="2" xfId="0" applyFont="1" applyFill="1" applyBorder="1" applyAlignment="1" applyProtection="1">
      <alignment horizontal="center" vertical="center" wrapText="1"/>
      <protection locked="0"/>
    </xf>
    <xf numFmtId="176" fontId="3" fillId="0" borderId="2" xfId="0" applyNumberFormat="1" applyFont="1" applyFill="1" applyBorder="1" applyAlignment="1">
      <alignment vertical="center"/>
    </xf>
    <xf numFmtId="0" fontId="6" fillId="0" borderId="2" xfId="0" applyFont="1" applyFill="1" applyBorder="1" applyAlignment="1" applyProtection="1">
      <alignment horizontal="center" vertical="top" wrapText="1"/>
      <protection locked="0"/>
    </xf>
    <xf numFmtId="0" fontId="3" fillId="0" borderId="2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Fill="1" applyAlignment="1">
      <alignment horizontal="center" vertical="center"/>
    </xf>
    <xf numFmtId="10" fontId="7" fillId="0" borderId="0" xfId="0" applyNumberFormat="1" applyFont="1" applyFill="1" applyAlignment="1">
      <alignment horizontal="center" vertical="center"/>
    </xf>
    <xf numFmtId="176" fontId="7" fillId="0" borderId="0" xfId="3" applyNumberFormat="1" applyFont="1" applyAlignment="1">
      <alignment horizontal="center" vertical="center"/>
    </xf>
    <xf numFmtId="0" fontId="8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horizontal="center" vertical="center"/>
    </xf>
    <xf numFmtId="10" fontId="9" fillId="0" borderId="0" xfId="0" applyNumberFormat="1" applyFont="1" applyFill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10" fontId="10" fillId="2" borderId="2" xfId="0" applyNumberFormat="1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2" fontId="11" fillId="3" borderId="2" xfId="0" applyNumberFormat="1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 wrapText="1"/>
    </xf>
    <xf numFmtId="2" fontId="11" fillId="3" borderId="2" xfId="0" applyNumberFormat="1" applyFont="1" applyFill="1" applyBorder="1" applyAlignment="1">
      <alignment horizontal="center" vertical="center" wrapText="1"/>
    </xf>
    <xf numFmtId="176" fontId="11" fillId="3" borderId="2" xfId="0" applyNumberFormat="1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2" fontId="11" fillId="4" borderId="2" xfId="0" applyNumberFormat="1" applyFont="1" applyFill="1" applyBorder="1" applyAlignment="1">
      <alignment horizontal="center" vertical="center"/>
    </xf>
    <xf numFmtId="0" fontId="11" fillId="4" borderId="2" xfId="0" applyFont="1" applyFill="1" applyBorder="1" applyAlignment="1">
      <alignment horizontal="center" vertical="center" wrapText="1"/>
    </xf>
    <xf numFmtId="2" fontId="11" fillId="4" borderId="2" xfId="0" applyNumberFormat="1" applyFont="1" applyFill="1" applyBorder="1" applyAlignment="1">
      <alignment horizontal="center" vertical="center" wrapText="1"/>
    </xf>
    <xf numFmtId="176" fontId="11" fillId="4" borderId="2" xfId="0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4" fillId="5" borderId="2" xfId="0" applyFont="1" applyFill="1" applyBorder="1" applyAlignment="1">
      <alignment horizontal="center" vertical="center"/>
    </xf>
    <xf numFmtId="0" fontId="15" fillId="5" borderId="2" xfId="0" applyFont="1" applyFill="1" applyBorder="1" applyAlignment="1">
      <alignment horizontal="center" vertical="center" wrapText="1"/>
    </xf>
    <xf numFmtId="10" fontId="16" fillId="5" borderId="2" xfId="3" applyNumberFormat="1" applyFont="1" applyFill="1" applyBorder="1" applyAlignment="1">
      <alignment horizontal="center" vertical="center"/>
    </xf>
    <xf numFmtId="176" fontId="16" fillId="5" borderId="2" xfId="0" applyNumberFormat="1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10" fontId="16" fillId="0" borderId="2" xfId="3" applyNumberFormat="1" applyFont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17" fillId="0" borderId="0" xfId="0" applyFont="1" applyFill="1" applyAlignment="1">
      <alignment horizontal="left" vertical="center"/>
    </xf>
    <xf numFmtId="10" fontId="17" fillId="0" borderId="0" xfId="0" applyNumberFormat="1" applyFont="1" applyFill="1" applyAlignment="1">
      <alignment horizontal="left" vertical="center"/>
    </xf>
    <xf numFmtId="0" fontId="18" fillId="0" borderId="0" xfId="0" applyFont="1" applyFill="1" applyAlignment="1">
      <alignment vertical="center" wrapText="1"/>
    </xf>
    <xf numFmtId="0" fontId="18" fillId="0" borderId="0" xfId="0" applyFont="1" applyFill="1" applyAlignment="1">
      <alignment vertical="center"/>
    </xf>
    <xf numFmtId="10" fontId="18" fillId="0" borderId="0" xfId="0" applyNumberFormat="1" applyFont="1" applyFill="1" applyAlignment="1">
      <alignment vertical="center"/>
    </xf>
    <xf numFmtId="0" fontId="18" fillId="0" borderId="0" xfId="0" applyFont="1" applyFill="1" applyBorder="1" applyAlignment="1">
      <alignment horizontal="right" vertical="center" wrapText="1"/>
    </xf>
    <xf numFmtId="176" fontId="9" fillId="0" borderId="0" xfId="3" applyNumberFormat="1" applyFont="1" applyAlignment="1">
      <alignment horizontal="center" vertical="center"/>
    </xf>
    <xf numFmtId="176" fontId="10" fillId="2" borderId="2" xfId="3" applyNumberFormat="1" applyFont="1" applyFill="1" applyBorder="1" applyAlignment="1">
      <alignment horizontal="center" vertical="center" wrapText="1"/>
    </xf>
    <xf numFmtId="9" fontId="11" fillId="3" borderId="2" xfId="0" applyNumberFormat="1" applyFont="1" applyFill="1" applyBorder="1" applyAlignment="1">
      <alignment horizontal="center" vertical="center" wrapText="1"/>
    </xf>
    <xf numFmtId="176" fontId="11" fillId="3" borderId="2" xfId="3" applyNumberFormat="1" applyFont="1" applyFill="1" applyBorder="1" applyAlignment="1">
      <alignment horizontal="center" vertical="center" wrapText="1"/>
    </xf>
    <xf numFmtId="10" fontId="11" fillId="3" borderId="2" xfId="0" applyNumberFormat="1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 wrapText="1"/>
    </xf>
    <xf numFmtId="9" fontId="11" fillId="4" borderId="2" xfId="0" applyNumberFormat="1" applyFont="1" applyFill="1" applyBorder="1" applyAlignment="1">
      <alignment horizontal="center" vertical="center" wrapText="1"/>
    </xf>
    <xf numFmtId="176" fontId="11" fillId="4" borderId="2" xfId="3" applyNumberFormat="1" applyFont="1" applyFill="1" applyBorder="1" applyAlignment="1">
      <alignment horizontal="center" vertical="center" wrapText="1"/>
    </xf>
    <xf numFmtId="10" fontId="11" fillId="4" borderId="2" xfId="0" applyNumberFormat="1" applyFont="1" applyFill="1" applyBorder="1" applyAlignment="1">
      <alignment horizontal="center" vertical="center"/>
    </xf>
    <xf numFmtId="4" fontId="19" fillId="0" borderId="2" xfId="0" applyNumberFormat="1" applyFont="1" applyFill="1" applyBorder="1" applyAlignment="1">
      <alignment horizontal="center" vertical="center"/>
    </xf>
    <xf numFmtId="9" fontId="17" fillId="5" borderId="2" xfId="0" applyNumberFormat="1" applyFont="1" applyFill="1" applyBorder="1" applyAlignment="1">
      <alignment horizontal="center" vertical="center" wrapText="1"/>
    </xf>
    <xf numFmtId="10" fontId="16" fillId="5" borderId="2" xfId="0" applyNumberFormat="1" applyFont="1" applyFill="1" applyBorder="1" applyAlignment="1">
      <alignment horizontal="center" vertical="center"/>
    </xf>
    <xf numFmtId="176" fontId="16" fillId="5" borderId="2" xfId="0" applyNumberFormat="1" applyFont="1" applyFill="1" applyBorder="1" applyAlignment="1">
      <alignment horizontal="center" vertical="center" wrapText="1"/>
    </xf>
    <xf numFmtId="0" fontId="16" fillId="5" borderId="2" xfId="0" applyFont="1" applyFill="1" applyBorder="1" applyAlignment="1">
      <alignment horizontal="center" vertical="center"/>
    </xf>
    <xf numFmtId="176" fontId="16" fillId="0" borderId="2" xfId="3" applyNumberFormat="1" applyFont="1" applyBorder="1" applyAlignment="1">
      <alignment horizontal="center" vertical="center"/>
    </xf>
    <xf numFmtId="10" fontId="16" fillId="0" borderId="2" xfId="0" applyNumberFormat="1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 wrapText="1"/>
    </xf>
    <xf numFmtId="176" fontId="17" fillId="0" borderId="0" xfId="3" applyNumberFormat="1" applyFont="1" applyAlignment="1">
      <alignment horizontal="left" vertical="center"/>
    </xf>
    <xf numFmtId="0" fontId="18" fillId="0" borderId="0" xfId="0" applyFont="1" applyFill="1" applyAlignment="1">
      <alignment horizontal="center" vertical="center"/>
    </xf>
    <xf numFmtId="176" fontId="18" fillId="0" borderId="0" xfId="3" applyNumberFormat="1" applyFont="1" applyFill="1" applyAlignment="1">
      <alignment horizontal="center" vertical="center"/>
    </xf>
    <xf numFmtId="10" fontId="18" fillId="0" borderId="0" xfId="0" applyNumberFormat="1" applyFont="1" applyFill="1" applyAlignment="1">
      <alignment horizontal="left" vertical="top" wrapText="1"/>
    </xf>
    <xf numFmtId="0" fontId="18" fillId="0" borderId="0" xfId="0" applyFont="1" applyFill="1" applyAlignment="1">
      <alignment horizontal="left" vertical="top" wrapText="1"/>
    </xf>
    <xf numFmtId="176" fontId="18" fillId="0" borderId="0" xfId="3" applyNumberFormat="1" applyFont="1" applyFill="1" applyAlignment="1">
      <alignment vertic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3" xfId="49"/>
    <cellStyle name="常规 3 2" xfId="50"/>
    <cellStyle name="3232" xfId="51"/>
    <cellStyle name="Normal" xfId="52"/>
    <cellStyle name="常规 2" xfId="53"/>
    <cellStyle name="常规 3" xfId="54"/>
    <cellStyle name="常规 5" xfId="55"/>
    <cellStyle name="常规 7" xfId="56"/>
  </cellStyles>
  <tableStyles count="0" defaultTableStyle="TableStyleMedium9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38468;&#20214;4&#26686;&#24029;&#23665;&#27700;&#25991;&#33489;s1&#22320;&#22359;&#37319;&#20809;&#20117;&#12289;&#36710;&#24211;&#20986;&#20837;&#21475;&#39030;&#26842;&#12289;&#20154;&#38450;&#20986;&#20837;&#21475;&#39030;&#26842;&#24037;&#31243;&#25307;&#26631;&#28165;&#21333;(&#27827;&#21335;&#26143;&#27431;&#38050;&#32467;&#26500;&#24037;&#31243;&#26377;&#38480;&#20844;&#21496;)%20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清单报价说明"/>
      <sheetName val="硬质铺装"/>
      <sheetName val="车库雨篷"/>
      <sheetName val="采光井"/>
    </sheetNames>
    <sheetDataSet>
      <sheetData sheetId="0"/>
      <sheetData sheetId="1"/>
      <sheetData sheetId="2">
        <row r="4">
          <cell r="D4">
            <v>0.22608</v>
          </cell>
        </row>
        <row r="5">
          <cell r="D5">
            <v>0.76024</v>
          </cell>
        </row>
        <row r="6">
          <cell r="D6">
            <v>2.22364192</v>
          </cell>
        </row>
        <row r="7">
          <cell r="D7">
            <v>2.36613735</v>
          </cell>
        </row>
        <row r="8">
          <cell r="D8">
            <v>1.8708848</v>
          </cell>
        </row>
        <row r="9">
          <cell r="D9">
            <v>0.6126452</v>
          </cell>
        </row>
        <row r="10">
          <cell r="D10">
            <v>0.9317136</v>
          </cell>
        </row>
        <row r="11">
          <cell r="D11">
            <v>0.049455</v>
          </cell>
        </row>
        <row r="12">
          <cell r="D12">
            <v>288.63</v>
          </cell>
        </row>
        <row r="13">
          <cell r="D13">
            <v>73.376</v>
          </cell>
        </row>
        <row r="17">
          <cell r="D17">
            <v>0.1413</v>
          </cell>
        </row>
        <row r="18">
          <cell r="D18">
            <v>0.363307</v>
          </cell>
        </row>
        <row r="19">
          <cell r="D19">
            <v>1.11586464</v>
          </cell>
        </row>
        <row r="20">
          <cell r="D20">
            <v>1.334075</v>
          </cell>
        </row>
        <row r="21">
          <cell r="D21">
            <v>0.919707</v>
          </cell>
        </row>
        <row r="22">
          <cell r="D22">
            <v>0.593928</v>
          </cell>
        </row>
        <row r="23">
          <cell r="D23">
            <v>0.310688</v>
          </cell>
        </row>
        <row r="24">
          <cell r="D24">
            <v>151.22</v>
          </cell>
        </row>
        <row r="25">
          <cell r="D25">
            <v>33.022</v>
          </cell>
        </row>
        <row r="32">
          <cell r="D32">
            <v>17.82</v>
          </cell>
        </row>
        <row r="33">
          <cell r="D33">
            <v>45.78525</v>
          </cell>
        </row>
        <row r="47">
          <cell r="D47">
            <v>18.678</v>
          </cell>
        </row>
        <row r="48">
          <cell r="D48">
            <v>47.20275</v>
          </cell>
        </row>
        <row r="60">
          <cell r="D60">
            <v>17.37</v>
          </cell>
        </row>
        <row r="61">
          <cell r="D61">
            <v>36.653715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8497B"/>
      </a:dk2>
      <a:lt2>
        <a:srgbClr val="EFEFE7"/>
      </a:lt2>
      <a:accent1>
        <a:srgbClr val="4A82BD"/>
      </a:accent1>
      <a:accent2>
        <a:srgbClr val="C6514A"/>
      </a:accent2>
      <a:accent3>
        <a:srgbClr val="9CBA5A"/>
      </a:accent3>
      <a:accent4>
        <a:srgbClr val="8465A5"/>
      </a:accent4>
      <a:accent5>
        <a:srgbClr val="4AAEC6"/>
      </a:accent5>
      <a:accent6>
        <a:srgbClr val="F79642"/>
      </a:accent6>
      <a:hlink>
        <a:srgbClr val="180CBD"/>
      </a:hlink>
      <a:folHlink>
        <a:srgbClr val="63009C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微軟正黑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hade val="98000"/>
                <a:satMod val="300000"/>
              </a:schemeClr>
            </a:gs>
            <a:gs pos="25000">
              <a:schemeClr val="phClr">
                <a:tint val="37000"/>
                <a:shade val="98000"/>
                <a:satMod val="300000"/>
              </a:schemeClr>
            </a:gs>
            <a:gs pos="100000">
              <a:schemeClr val="phClr">
                <a:tint val="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75000"/>
                <a:satMod val="160000"/>
              </a:schemeClr>
            </a:gs>
            <a:gs pos="62000">
              <a:schemeClr val="phClr">
                <a:satMod val="125000"/>
              </a:schemeClr>
            </a:gs>
            <a:gs pos="100000">
              <a:schemeClr val="phClr">
                <a:tint val="80000"/>
                <a:satMod val="140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/>
          </a:solidFill>
          <a:prstDash val="solid"/>
        </a:ln>
        <a:ln w="25400" cap="rnd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63500" dist="25400" dir="5400000">
              <a:srgbClr val="000000">
                <a:alpha val="43137"/>
              </a:srgbClr>
            </a:outerShdw>
          </a:effectLst>
        </a:effectStyle>
        <a:effectStyle>
          <a:effectLst>
            <a:outerShdw blurRad="50800" dist="38100" dir="5400000">
              <a:srgbClr val="000000">
                <a:alpha val="45882"/>
              </a:srgbClr>
            </a:outerShdw>
          </a:effectLst>
          <a:scene3d>
            <a:camera prst="orthographicFront" fov="0">
              <a:rot lat="0" lon="0" rev="0"/>
            </a:camera>
            <a:lightRig rig="contrasting" dir="t">
              <a:rot lat="0" lon="0" rev="16500000"/>
            </a:lightRig>
          </a:scene3d>
          <a:sp3d contourW="12700" prstMaterial="powder">
            <a:bevelT h="50800"/>
            <a:contourClr>
              <a:schemeClr val="phClr"/>
            </a:contourClr>
          </a:sp3d>
        </a:effectStyle>
        <a:effectStyle>
          <a:effectLst>
            <a:reflection blurRad="12700" stA="25000" endPos="28000" dist="38100" dir="5400000" sy="-100000"/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>
            <a:bevelT w="139700" h="38100"/>
            <a:contourClr>
              <a:schemeClr val="phClr"/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75000"/>
                <a:satMod val="250000"/>
              </a:schemeClr>
            </a:gs>
            <a:gs pos="20000">
              <a:schemeClr val="phClr">
                <a:shade val="85000"/>
                <a:satMod val="175000"/>
              </a:schemeClr>
            </a:gs>
            <a:gs pos="100000">
              <a:schemeClr val="phClr">
                <a:tint val="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0000"/>
                <a:satMod val="145000"/>
              </a:schemeClr>
            </a:gs>
            <a:gs pos="30000">
              <a:schemeClr val="phClr">
                <a:shade val="65000"/>
                <a:satMod val="155000"/>
              </a:schemeClr>
            </a:gs>
            <a:gs pos="100000">
              <a:schemeClr val="phClr">
                <a:tint val="60000"/>
                <a:satMod val="170000"/>
              </a:schemeClr>
            </a:gs>
          </a:gsLst>
          <a:lin ang="16200000" scaled="1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6"/>
  <sheetViews>
    <sheetView tabSelected="1" workbookViewId="0">
      <selection activeCell="L9" sqref="L9"/>
    </sheetView>
  </sheetViews>
  <sheetFormatPr defaultColWidth="10.2857142857143" defaultRowHeight="13.5"/>
  <cols>
    <col min="1" max="1" width="4.42857142857143" style="54" customWidth="1"/>
    <col min="2" max="2" width="15" style="54" customWidth="1"/>
    <col min="3" max="3" width="10.8571428571429" style="54" customWidth="1"/>
    <col min="4" max="4" width="8.71428571428571" style="54" customWidth="1"/>
    <col min="5" max="5" width="7.42857142857143" style="54" customWidth="1"/>
    <col min="6" max="6" width="8.14285714285714" style="55" customWidth="1"/>
    <col min="7" max="7" width="8.85714285714286" style="54" customWidth="1"/>
    <col min="8" max="8" width="8.14285714285714" style="54" customWidth="1"/>
    <col min="9" max="9" width="8" style="54" customWidth="1"/>
    <col min="10" max="10" width="12.8571428571429" style="54" customWidth="1"/>
    <col min="11" max="11" width="9.28571428571429" style="56" customWidth="1"/>
    <col min="12" max="12" width="8.28571428571429" style="55" customWidth="1"/>
    <col min="13" max="13" width="11.5714285714286" style="54" customWidth="1"/>
    <col min="14" max="14" width="8.42857142857143" style="54" customWidth="1"/>
    <col min="15" max="15" width="11.1428571428571" style="54" customWidth="1"/>
    <col min="16" max="16384" width="10.2857142857143" style="54"/>
  </cols>
  <sheetData>
    <row r="1" ht="27" customHeight="1" spans="1:15">
      <c r="A1" s="57" t="s">
        <v>0</v>
      </c>
      <c r="B1" s="58"/>
      <c r="C1" s="58"/>
      <c r="D1" s="58"/>
      <c r="E1" s="58"/>
      <c r="F1" s="59"/>
      <c r="G1" s="58"/>
      <c r="H1" s="58"/>
      <c r="I1" s="58"/>
      <c r="J1" s="58"/>
      <c r="K1" s="86"/>
      <c r="L1" s="59"/>
      <c r="M1" s="58"/>
      <c r="N1" s="58"/>
      <c r="O1" s="58"/>
    </row>
    <row r="2" ht="29.1" customHeight="1" spans="1:15">
      <c r="A2" s="60" t="s">
        <v>1</v>
      </c>
      <c r="B2" s="60" t="s">
        <v>2</v>
      </c>
      <c r="C2" s="60" t="s">
        <v>3</v>
      </c>
      <c r="D2" s="60" t="s">
        <v>4</v>
      </c>
      <c r="E2" s="60" t="s">
        <v>5</v>
      </c>
      <c r="F2" s="61" t="s">
        <v>6</v>
      </c>
      <c r="G2" s="60"/>
      <c r="H2" s="60" t="s">
        <v>7</v>
      </c>
      <c r="I2" s="60"/>
      <c r="J2" s="60"/>
      <c r="K2" s="87" t="s">
        <v>8</v>
      </c>
      <c r="L2" s="61"/>
      <c r="M2" s="60" t="s">
        <v>9</v>
      </c>
      <c r="N2" s="60" t="s">
        <v>10</v>
      </c>
      <c r="O2" s="60" t="s">
        <v>11</v>
      </c>
    </row>
    <row r="3" ht="42" customHeight="1" spans="1:15">
      <c r="A3" s="60"/>
      <c r="B3" s="60"/>
      <c r="C3" s="60"/>
      <c r="D3" s="60"/>
      <c r="E3" s="60"/>
      <c r="F3" s="61" t="s">
        <v>12</v>
      </c>
      <c r="G3" s="60" t="s">
        <v>13</v>
      </c>
      <c r="H3" s="60" t="s">
        <v>14</v>
      </c>
      <c r="I3" s="60" t="s">
        <v>15</v>
      </c>
      <c r="J3" s="60" t="s">
        <v>16</v>
      </c>
      <c r="K3" s="87" t="s">
        <v>17</v>
      </c>
      <c r="L3" s="61" t="s">
        <v>18</v>
      </c>
      <c r="M3" s="60"/>
      <c r="N3" s="60"/>
      <c r="O3" s="60"/>
    </row>
    <row r="4" ht="48.95" customHeight="1" spans="1:15">
      <c r="A4" s="62"/>
      <c r="B4" s="62"/>
      <c r="C4" s="63" t="s">
        <v>19</v>
      </c>
      <c r="D4" s="64" t="s">
        <v>20</v>
      </c>
      <c r="E4" s="64" t="s">
        <v>20</v>
      </c>
      <c r="F4" s="65" t="s">
        <v>21</v>
      </c>
      <c r="G4" s="66" t="s">
        <v>22</v>
      </c>
      <c r="H4" s="65" t="s">
        <v>23</v>
      </c>
      <c r="I4" s="88" t="s">
        <v>24</v>
      </c>
      <c r="J4" s="66" t="s">
        <v>25</v>
      </c>
      <c r="K4" s="89" t="s">
        <v>26</v>
      </c>
      <c r="L4" s="90" t="s">
        <v>27</v>
      </c>
      <c r="M4" s="66" t="s">
        <v>28</v>
      </c>
      <c r="N4" s="66" t="s">
        <v>29</v>
      </c>
      <c r="O4" s="91" t="s">
        <v>30</v>
      </c>
    </row>
    <row r="5" ht="26" customHeight="1" spans="1:15">
      <c r="A5" s="67">
        <v>1</v>
      </c>
      <c r="B5" s="67" t="s">
        <v>31</v>
      </c>
      <c r="C5" s="68">
        <f>明细!L16+明细!L17+明细!L18</f>
        <v>112669.991213396</v>
      </c>
      <c r="D5" s="69"/>
      <c r="E5" s="69"/>
      <c r="F5" s="70"/>
      <c r="G5" s="71">
        <v>90135.9929707171</v>
      </c>
      <c r="H5" s="70"/>
      <c r="I5" s="92"/>
      <c r="J5" s="71"/>
      <c r="K5" s="93"/>
      <c r="L5" s="94"/>
      <c r="M5" s="71"/>
      <c r="N5" s="71"/>
      <c r="O5" s="70"/>
    </row>
    <row r="6" ht="26" customHeight="1" spans="1:15">
      <c r="A6" s="67">
        <v>2</v>
      </c>
      <c r="B6" s="67" t="s">
        <v>32</v>
      </c>
      <c r="C6" s="68">
        <f>明细!L6+明细!L7</f>
        <v>75348.1663056</v>
      </c>
      <c r="D6" s="69"/>
      <c r="E6" s="72"/>
      <c r="F6" s="70"/>
      <c r="G6" s="71">
        <v>60278.53304448</v>
      </c>
      <c r="H6" s="70"/>
      <c r="I6" s="92"/>
      <c r="J6" s="71"/>
      <c r="K6" s="93"/>
      <c r="L6" s="94"/>
      <c r="M6" s="71"/>
      <c r="N6" s="71"/>
      <c r="O6" s="70"/>
    </row>
    <row r="7" ht="26" customHeight="1" spans="1:15">
      <c r="A7" s="67">
        <v>3</v>
      </c>
      <c r="B7" s="67" t="s">
        <v>33</v>
      </c>
      <c r="C7" s="68"/>
      <c r="D7" s="69"/>
      <c r="E7" s="69"/>
      <c r="F7" s="70"/>
      <c r="G7" s="71">
        <v>56000</v>
      </c>
      <c r="H7" s="70"/>
      <c r="I7" s="92"/>
      <c r="J7" s="95"/>
      <c r="K7" s="93"/>
      <c r="L7" s="94"/>
      <c r="M7" s="71"/>
      <c r="N7" s="71"/>
      <c r="O7" s="70" t="s">
        <v>34</v>
      </c>
    </row>
    <row r="8" ht="26" customHeight="1" spans="1:15">
      <c r="A8" s="67"/>
      <c r="B8" s="67" t="s">
        <v>35</v>
      </c>
      <c r="C8" s="68"/>
      <c r="D8" s="69"/>
      <c r="E8" s="69"/>
      <c r="F8" s="70"/>
      <c r="G8" s="71">
        <v>200000</v>
      </c>
      <c r="H8" s="70"/>
      <c r="I8" s="92"/>
      <c r="J8" s="95"/>
      <c r="K8" s="93"/>
      <c r="L8" s="94"/>
      <c r="M8" s="71"/>
      <c r="N8" s="71"/>
      <c r="O8" s="70"/>
    </row>
    <row r="9" ht="39" customHeight="1" spans="1:15">
      <c r="A9" s="67">
        <v>1</v>
      </c>
      <c r="B9" s="67" t="s">
        <v>36</v>
      </c>
      <c r="C9" s="68">
        <f>明细!L12+明细!L13+明细!L14</f>
        <v>217778.539933704</v>
      </c>
      <c r="D9" s="69"/>
      <c r="E9" s="69"/>
      <c r="F9" s="70"/>
      <c r="G9" s="71"/>
      <c r="H9" s="70"/>
      <c r="I9" s="92">
        <v>0.8</v>
      </c>
      <c r="J9" s="95">
        <f>I9*C9</f>
        <v>174222.831946963</v>
      </c>
      <c r="K9" s="93"/>
      <c r="L9" s="94"/>
      <c r="M9" s="71"/>
      <c r="N9" s="71"/>
      <c r="O9" s="70"/>
    </row>
    <row r="10" ht="39" customHeight="1" spans="1:15">
      <c r="A10" s="67">
        <v>2</v>
      </c>
      <c r="B10" s="67" t="s">
        <v>37</v>
      </c>
      <c r="C10" s="68">
        <f>明细!L20</f>
        <v>21528.516366</v>
      </c>
      <c r="D10" s="69"/>
      <c r="E10" s="69"/>
      <c r="F10" s="70"/>
      <c r="G10" s="71"/>
      <c r="H10" s="70"/>
      <c r="I10" s="92">
        <v>0.8</v>
      </c>
      <c r="J10" s="95">
        <f>I10*C10</f>
        <v>17222.8130928</v>
      </c>
      <c r="K10" s="93"/>
      <c r="L10" s="94"/>
      <c r="M10" s="71"/>
      <c r="N10" s="71"/>
      <c r="O10" s="70"/>
    </row>
    <row r="11" ht="24.95" customHeight="1" spans="1:15">
      <c r="A11" s="73"/>
      <c r="B11" s="74" t="s">
        <v>38</v>
      </c>
      <c r="C11" s="74"/>
      <c r="D11" s="74"/>
      <c r="E11" s="73"/>
      <c r="F11" s="75"/>
      <c r="G11" s="76"/>
      <c r="H11" s="76"/>
      <c r="I11" s="96"/>
      <c r="J11" s="76">
        <f>J9+J10</f>
        <v>191445.645039763</v>
      </c>
      <c r="K11" s="76"/>
      <c r="L11" s="97"/>
      <c r="M11" s="98" t="s">
        <v>39</v>
      </c>
      <c r="N11" s="98" t="s">
        <v>40</v>
      </c>
      <c r="O11" s="99"/>
    </row>
    <row r="12" ht="24.95" customHeight="1" spans="1:15">
      <c r="A12" s="77"/>
      <c r="B12" s="77" t="s">
        <v>41</v>
      </c>
      <c r="C12" s="77"/>
      <c r="D12" s="77"/>
      <c r="E12" s="77"/>
      <c r="F12" s="78"/>
      <c r="G12" s="79"/>
      <c r="H12" s="79"/>
      <c r="I12" s="79"/>
      <c r="J12" s="79">
        <v>190000</v>
      </c>
      <c r="K12" s="100"/>
      <c r="L12" s="101"/>
      <c r="M12" s="79"/>
      <c r="N12" s="79"/>
      <c r="O12" s="102" t="s">
        <v>42</v>
      </c>
    </row>
    <row r="13" ht="24.95" customHeight="1" spans="1:15">
      <c r="A13" s="80" t="s">
        <v>43</v>
      </c>
      <c r="B13" s="80"/>
      <c r="C13" s="80"/>
      <c r="D13" s="80"/>
      <c r="E13" s="80"/>
      <c r="F13" s="81"/>
      <c r="G13" s="80"/>
      <c r="H13" s="80"/>
      <c r="I13" s="80"/>
      <c r="J13" s="80"/>
      <c r="K13" s="103"/>
      <c r="L13" s="81"/>
      <c r="M13" s="80"/>
      <c r="N13" s="80"/>
      <c r="O13" s="80"/>
    </row>
    <row r="14" ht="24.95" customHeight="1" spans="1:15">
      <c r="A14" s="80" t="s">
        <v>44</v>
      </c>
      <c r="B14" s="80"/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80"/>
      <c r="N14" s="80"/>
      <c r="O14" s="80"/>
    </row>
    <row r="15" ht="26.25" customHeight="1" spans="1:15">
      <c r="A15" s="82"/>
      <c r="B15" s="83"/>
      <c r="C15" s="83"/>
      <c r="D15" s="83"/>
      <c r="E15" s="83"/>
      <c r="F15" s="84"/>
      <c r="G15" s="85" t="s">
        <v>45</v>
      </c>
      <c r="H15" s="85"/>
      <c r="I15" s="85"/>
      <c r="J15" s="104"/>
      <c r="K15" s="105"/>
      <c r="L15" s="106" t="s">
        <v>46</v>
      </c>
      <c r="M15" s="107"/>
      <c r="N15" s="83"/>
      <c r="O15" s="83"/>
    </row>
    <row r="16" ht="28.5" customHeight="1" spans="1:15">
      <c r="A16" s="82"/>
      <c r="B16" s="83"/>
      <c r="C16" s="83"/>
      <c r="D16" s="83"/>
      <c r="E16" s="83"/>
      <c r="F16" s="84"/>
      <c r="J16" s="83"/>
      <c r="K16" s="108"/>
      <c r="L16" s="84"/>
      <c r="M16" s="83"/>
      <c r="N16" s="83"/>
      <c r="O16" s="83"/>
    </row>
  </sheetData>
  <mergeCells count="18">
    <mergeCell ref="A1:O1"/>
    <mergeCell ref="F2:G2"/>
    <mergeCell ref="H2:J2"/>
    <mergeCell ref="K2:L2"/>
    <mergeCell ref="B12:E12"/>
    <mergeCell ref="A13:O13"/>
    <mergeCell ref="A14:O14"/>
    <mergeCell ref="G15:I15"/>
    <mergeCell ref="J15:K15"/>
    <mergeCell ref="L15:M15"/>
    <mergeCell ref="A2:A3"/>
    <mergeCell ref="B2:B3"/>
    <mergeCell ref="C2:C3"/>
    <mergeCell ref="D2:D3"/>
    <mergeCell ref="E2:E3"/>
    <mergeCell ref="M2:M3"/>
    <mergeCell ref="N2:N3"/>
    <mergeCell ref="O2:O3"/>
  </mergeCells>
  <pageMargins left="0.357638888888889" right="0.357638888888889" top="1" bottom="0.802777777777778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49"/>
  <sheetViews>
    <sheetView topLeftCell="A16" workbookViewId="0">
      <selection activeCell="L20" sqref="L20"/>
    </sheetView>
  </sheetViews>
  <sheetFormatPr defaultColWidth="9.14285714285714" defaultRowHeight="14.25"/>
  <cols>
    <col min="1" max="1" width="6.28571428571429" style="5" customWidth="1"/>
    <col min="2" max="2" width="12" style="6" customWidth="1"/>
    <col min="3" max="3" width="45.1428571428571" style="6" customWidth="1"/>
    <col min="4" max="4" width="6.42857142857143" style="7" customWidth="1"/>
    <col min="5" max="5" width="9.14285714285714" style="6" customWidth="1"/>
    <col min="6" max="6" width="8.28571428571429" style="8" customWidth="1"/>
    <col min="7" max="7" width="9.85714285714286" style="8" customWidth="1"/>
    <col min="8" max="8" width="11" style="8" customWidth="1"/>
    <col min="9" max="9" width="14.2857142857143" style="8" customWidth="1"/>
    <col min="10" max="10" width="11.1428571428571" style="8" customWidth="1"/>
    <col min="11" max="11" width="11.2857142857143" style="9" customWidth="1"/>
    <col min="12" max="12" width="12.1428571428571" style="10" customWidth="1"/>
    <col min="13" max="13" width="8" style="11" customWidth="1"/>
    <col min="14" max="14" width="9" style="11" customWidth="1"/>
    <col min="15" max="15" width="9.14285714285714" style="3"/>
    <col min="16" max="17" width="12.8571428571429" style="3"/>
    <col min="18" max="18" width="9.14285714285714" style="3"/>
    <col min="19" max="19" width="9.57142857142857" style="3"/>
    <col min="20" max="16384" width="9.14285714285714" style="3"/>
  </cols>
  <sheetData>
    <row r="1" s="1" customFormat="1" ht="30" customHeight="1" spans="1:19">
      <c r="A1" s="12" t="s">
        <v>47</v>
      </c>
      <c r="B1" s="12"/>
      <c r="C1" s="12"/>
      <c r="D1" s="12"/>
      <c r="E1" s="12"/>
      <c r="F1" s="13"/>
      <c r="G1" s="13"/>
      <c r="H1" s="13"/>
      <c r="I1" s="13"/>
      <c r="J1" s="13"/>
      <c r="K1" s="42"/>
      <c r="L1" s="43"/>
      <c r="M1" s="44"/>
      <c r="N1" s="44"/>
      <c r="O1" s="3"/>
      <c r="P1" s="3"/>
      <c r="Q1" s="3"/>
      <c r="R1" s="3"/>
      <c r="S1" s="3"/>
    </row>
    <row r="2" s="2" customFormat="1" ht="28" customHeight="1" spans="1:14">
      <c r="A2" s="14" t="s">
        <v>1</v>
      </c>
      <c r="B2" s="14" t="s">
        <v>48</v>
      </c>
      <c r="C2" s="14" t="s">
        <v>49</v>
      </c>
      <c r="D2" s="14" t="s">
        <v>50</v>
      </c>
      <c r="E2" s="14" t="s">
        <v>51</v>
      </c>
      <c r="F2" s="15" t="s">
        <v>52</v>
      </c>
      <c r="G2" s="15"/>
      <c r="H2" s="15"/>
      <c r="I2" s="15"/>
      <c r="J2" s="15"/>
      <c r="K2" s="17" t="s">
        <v>53</v>
      </c>
      <c r="L2" s="17" t="s">
        <v>54</v>
      </c>
      <c r="M2" s="45" t="s">
        <v>55</v>
      </c>
      <c r="N2" s="45" t="s">
        <v>56</v>
      </c>
    </row>
    <row r="3" s="2" customFormat="1" ht="91" customHeight="1" spans="1:14">
      <c r="A3" s="16"/>
      <c r="B3" s="16"/>
      <c r="C3" s="16"/>
      <c r="D3" s="16"/>
      <c r="E3" s="16"/>
      <c r="F3" s="17" t="s">
        <v>57</v>
      </c>
      <c r="G3" s="17" t="s">
        <v>58</v>
      </c>
      <c r="H3" s="17" t="s">
        <v>59</v>
      </c>
      <c r="I3" s="15" t="s">
        <v>60</v>
      </c>
      <c r="J3" s="15" t="s">
        <v>61</v>
      </c>
      <c r="K3" s="46"/>
      <c r="L3" s="46"/>
      <c r="M3" s="47"/>
      <c r="N3" s="47"/>
    </row>
    <row r="4" s="2" customFormat="1" ht="19" customHeight="1" spans="1:14">
      <c r="A4" s="18"/>
      <c r="B4" s="18"/>
      <c r="C4" s="18"/>
      <c r="D4" s="18"/>
      <c r="E4" s="18"/>
      <c r="F4" s="19"/>
      <c r="G4" s="19"/>
      <c r="H4" s="19"/>
      <c r="I4" s="15">
        <v>0.15</v>
      </c>
      <c r="J4" s="15">
        <v>0.03</v>
      </c>
      <c r="K4" s="19"/>
      <c r="L4" s="19"/>
      <c r="M4" s="48"/>
      <c r="N4" s="48"/>
    </row>
    <row r="5" s="3" customFormat="1" ht="19" customHeight="1" spans="1:14">
      <c r="A5" s="20" t="s">
        <v>62</v>
      </c>
      <c r="B5" s="21" t="s">
        <v>63</v>
      </c>
      <c r="C5" s="21"/>
      <c r="D5" s="20"/>
      <c r="E5" s="22"/>
      <c r="F5" s="23"/>
      <c r="G5" s="23"/>
      <c r="H5" s="23"/>
      <c r="I5" s="23"/>
      <c r="J5" s="23"/>
      <c r="K5" s="27"/>
      <c r="L5" s="31"/>
      <c r="M5" s="49"/>
      <c r="N5" s="49"/>
    </row>
    <row r="6" s="3" customFormat="1" ht="81" customHeight="1" spans="1:14">
      <c r="A6" s="20">
        <v>1</v>
      </c>
      <c r="B6" s="21" t="s">
        <v>64</v>
      </c>
      <c r="C6" s="24" t="s">
        <v>65</v>
      </c>
      <c r="D6" s="25" t="s">
        <v>66</v>
      </c>
      <c r="E6" s="26">
        <f>2.88*2.88*17</f>
        <v>141.0048</v>
      </c>
      <c r="F6" s="27">
        <v>125</v>
      </c>
      <c r="G6" s="27">
        <v>215</v>
      </c>
      <c r="H6" s="27">
        <v>25</v>
      </c>
      <c r="I6" s="27">
        <f t="shared" ref="I6:I22" si="0">(F6+G6+H6)*0.06</f>
        <v>21.9</v>
      </c>
      <c r="J6" s="31">
        <f t="shared" ref="J6:J10" si="1">(F6+G6+H6+I6)*0.03</f>
        <v>11.607</v>
      </c>
      <c r="K6" s="31">
        <f t="shared" ref="K6:K10" si="2">F6+G6+H6+I6+J6</f>
        <v>398.507</v>
      </c>
      <c r="L6" s="31">
        <f t="shared" ref="L6:L10" si="3">E6*K6</f>
        <v>56191.3998336</v>
      </c>
      <c r="M6" s="50"/>
      <c r="N6" s="50" t="s">
        <v>67</v>
      </c>
    </row>
    <row r="7" s="3" customFormat="1" ht="74" customHeight="1" spans="1:14">
      <c r="A7" s="20">
        <v>2</v>
      </c>
      <c r="B7" s="21" t="s">
        <v>68</v>
      </c>
      <c r="C7" s="28" t="s">
        <v>69</v>
      </c>
      <c r="D7" s="25" t="s">
        <v>66</v>
      </c>
      <c r="E7" s="26">
        <f>2.35*0.6*4*17</f>
        <v>95.88</v>
      </c>
      <c r="F7" s="27">
        <v>50</v>
      </c>
      <c r="G7" s="27">
        <v>110</v>
      </c>
      <c r="H7" s="27">
        <v>23</v>
      </c>
      <c r="I7" s="27">
        <f t="shared" si="0"/>
        <v>10.98</v>
      </c>
      <c r="J7" s="31">
        <f t="shared" si="1"/>
        <v>5.8194</v>
      </c>
      <c r="K7" s="31">
        <f t="shared" si="2"/>
        <v>199.7994</v>
      </c>
      <c r="L7" s="31">
        <f t="shared" si="3"/>
        <v>19156.766472</v>
      </c>
      <c r="M7" s="50"/>
      <c r="N7" s="50" t="s">
        <v>70</v>
      </c>
    </row>
    <row r="8" s="3" customFormat="1" ht="31" customHeight="1" spans="1:14">
      <c r="A8" s="20" t="s">
        <v>71</v>
      </c>
      <c r="B8" s="21" t="s">
        <v>72</v>
      </c>
      <c r="C8" s="21"/>
      <c r="D8" s="20"/>
      <c r="E8" s="29"/>
      <c r="F8" s="27"/>
      <c r="G8" s="27"/>
      <c r="H8" s="27"/>
      <c r="I8" s="27">
        <f t="shared" si="0"/>
        <v>0</v>
      </c>
      <c r="J8" s="31"/>
      <c r="K8" s="31"/>
      <c r="L8" s="31"/>
      <c r="M8" s="50"/>
      <c r="N8" s="50"/>
    </row>
    <row r="9" s="3" customFormat="1" ht="176" customHeight="1" spans="1:14">
      <c r="A9" s="20"/>
      <c r="B9" s="21" t="s">
        <v>73</v>
      </c>
      <c r="C9" s="30" t="s">
        <v>74</v>
      </c>
      <c r="D9" s="25" t="s">
        <v>66</v>
      </c>
      <c r="E9" s="26"/>
      <c r="F9" s="27">
        <v>320</v>
      </c>
      <c r="G9" s="31">
        <v>844.694</v>
      </c>
      <c r="H9" s="27">
        <v>120</v>
      </c>
      <c r="I9" s="27">
        <f t="shared" si="0"/>
        <v>77.08164</v>
      </c>
      <c r="J9" s="31">
        <f t="shared" si="1"/>
        <v>40.8532692</v>
      </c>
      <c r="K9" s="31">
        <f t="shared" si="2"/>
        <v>1402.6289092</v>
      </c>
      <c r="L9" s="31">
        <f t="shared" si="3"/>
        <v>0</v>
      </c>
      <c r="M9" s="50"/>
      <c r="N9" s="50" t="s">
        <v>70</v>
      </c>
    </row>
    <row r="10" s="3" customFormat="1" ht="90" customHeight="1" spans="1:14">
      <c r="A10" s="20"/>
      <c r="B10" s="21" t="s">
        <v>68</v>
      </c>
      <c r="C10" s="32" t="s">
        <v>69</v>
      </c>
      <c r="D10" s="25" t="s">
        <v>66</v>
      </c>
      <c r="E10" s="26"/>
      <c r="F10" s="27">
        <v>50</v>
      </c>
      <c r="G10" s="27">
        <v>110</v>
      </c>
      <c r="H10" s="27">
        <v>23</v>
      </c>
      <c r="I10" s="27">
        <f t="shared" si="0"/>
        <v>10.98</v>
      </c>
      <c r="J10" s="31">
        <f t="shared" si="1"/>
        <v>5.8194</v>
      </c>
      <c r="K10" s="31">
        <f t="shared" si="2"/>
        <v>199.7994</v>
      </c>
      <c r="L10" s="31">
        <f t="shared" si="3"/>
        <v>0</v>
      </c>
      <c r="M10" s="50"/>
      <c r="N10" s="50" t="s">
        <v>70</v>
      </c>
    </row>
    <row r="11" s="3" customFormat="1" ht="30" customHeight="1" spans="1:14">
      <c r="A11" s="20" t="s">
        <v>75</v>
      </c>
      <c r="B11" s="21" t="s">
        <v>76</v>
      </c>
      <c r="C11" s="21"/>
      <c r="D11" s="20"/>
      <c r="E11" s="22"/>
      <c r="F11" s="23"/>
      <c r="G11" s="23"/>
      <c r="H11" s="23"/>
      <c r="I11" s="27">
        <f t="shared" si="0"/>
        <v>0</v>
      </c>
      <c r="J11" s="31"/>
      <c r="K11" s="31"/>
      <c r="L11" s="31"/>
      <c r="M11" s="49"/>
      <c r="N11" s="49"/>
    </row>
    <row r="12" s="3" customFormat="1" ht="136" customHeight="1" spans="1:14">
      <c r="A12" s="20">
        <v>1</v>
      </c>
      <c r="B12" s="21" t="s">
        <v>77</v>
      </c>
      <c r="C12" s="21" t="s">
        <v>78</v>
      </c>
      <c r="D12" s="20" t="s">
        <v>79</v>
      </c>
      <c r="E12" s="22">
        <f>([1]车库雨篷!D4+[1]车库雨篷!D5+[1]车库雨篷!D6+[1]车库雨篷!D7+[1]车库雨篷!D8+[1]车库雨篷!D9+[1]车库雨篷!D10+[1]车库雨篷!D11)</f>
        <v>9.04079787</v>
      </c>
      <c r="F12" s="27">
        <v>3800</v>
      </c>
      <c r="G12" s="27">
        <v>4800</v>
      </c>
      <c r="H12" s="27">
        <v>850</v>
      </c>
      <c r="I12" s="27">
        <f t="shared" si="0"/>
        <v>567</v>
      </c>
      <c r="J12" s="31">
        <f t="shared" ref="J12:J14" si="4">(F12+G12+H12+I12)*0.03</f>
        <v>300.51</v>
      </c>
      <c r="K12" s="31">
        <f t="shared" ref="K12:K14" si="5">F12+G12+H12+I12+J12</f>
        <v>10317.51</v>
      </c>
      <c r="L12" s="31">
        <f t="shared" ref="L12:L14" si="6">E12*K12</f>
        <v>93278.5224317037</v>
      </c>
      <c r="M12" s="49"/>
      <c r="N12" s="49" t="s">
        <v>80</v>
      </c>
    </row>
    <row r="13" s="3" customFormat="1" ht="74" customHeight="1" spans="1:14">
      <c r="A13" s="20">
        <v>2</v>
      </c>
      <c r="B13" s="21" t="s">
        <v>81</v>
      </c>
      <c r="C13" s="33" t="s">
        <v>82</v>
      </c>
      <c r="D13" s="20" t="s">
        <v>66</v>
      </c>
      <c r="E13" s="29">
        <f>([1]车库雨篷!D12)</f>
        <v>288.63</v>
      </c>
      <c r="F13" s="27">
        <v>125</v>
      </c>
      <c r="G13" s="27">
        <v>165</v>
      </c>
      <c r="H13" s="27">
        <v>25</v>
      </c>
      <c r="I13" s="27">
        <f t="shared" si="0"/>
        <v>18.9</v>
      </c>
      <c r="J13" s="31">
        <f t="shared" si="4"/>
        <v>10.017</v>
      </c>
      <c r="K13" s="31">
        <f t="shared" si="5"/>
        <v>343.917</v>
      </c>
      <c r="L13" s="31">
        <f t="shared" si="6"/>
        <v>99264.76371</v>
      </c>
      <c r="M13" s="49"/>
      <c r="N13" s="49" t="s">
        <v>83</v>
      </c>
    </row>
    <row r="14" s="3" customFormat="1" ht="78" customHeight="1" spans="1:14">
      <c r="A14" s="20">
        <v>3</v>
      </c>
      <c r="B14" s="21" t="s">
        <v>84</v>
      </c>
      <c r="C14" s="33" t="s">
        <v>85</v>
      </c>
      <c r="D14" s="20" t="s">
        <v>66</v>
      </c>
      <c r="E14" s="29">
        <f>([1]车库雨篷!D13)</f>
        <v>73.376</v>
      </c>
      <c r="F14" s="27">
        <v>125</v>
      </c>
      <c r="G14" s="27">
        <v>165</v>
      </c>
      <c r="H14" s="27">
        <v>25</v>
      </c>
      <c r="I14" s="27">
        <f t="shared" si="0"/>
        <v>18.9</v>
      </c>
      <c r="J14" s="31">
        <f t="shared" si="4"/>
        <v>10.017</v>
      </c>
      <c r="K14" s="31">
        <f t="shared" si="5"/>
        <v>343.917</v>
      </c>
      <c r="L14" s="31">
        <f t="shared" si="6"/>
        <v>25235.253792</v>
      </c>
      <c r="M14" s="49"/>
      <c r="N14" s="49" t="s">
        <v>83</v>
      </c>
    </row>
    <row r="15" s="3" customFormat="1" ht="37" customHeight="1" spans="1:14">
      <c r="A15" s="20" t="s">
        <v>86</v>
      </c>
      <c r="B15" s="21" t="s">
        <v>87</v>
      </c>
      <c r="C15" s="21"/>
      <c r="D15" s="20"/>
      <c r="E15" s="29"/>
      <c r="F15" s="23"/>
      <c r="G15" s="23"/>
      <c r="H15" s="23"/>
      <c r="I15" s="27">
        <f t="shared" si="0"/>
        <v>0</v>
      </c>
      <c r="J15" s="31"/>
      <c r="K15" s="31"/>
      <c r="L15" s="31"/>
      <c r="M15" s="49"/>
      <c r="N15" s="49"/>
    </row>
    <row r="16" s="3" customFormat="1" ht="115" customHeight="1" spans="1:14">
      <c r="A16" s="20">
        <v>1</v>
      </c>
      <c r="B16" s="21" t="s">
        <v>77</v>
      </c>
      <c r="C16" s="21" t="s">
        <v>78</v>
      </c>
      <c r="D16" s="20" t="s">
        <v>79</v>
      </c>
      <c r="E16" s="29">
        <f>[1]车库雨篷!D17+[1]车库雨篷!D18+[1]车库雨篷!D19+[1]车库雨篷!D20+[1]车库雨篷!D21+[1]车库雨篷!D22+[1]车库雨篷!D23</f>
        <v>4.77886964</v>
      </c>
      <c r="F16" s="27">
        <v>3800</v>
      </c>
      <c r="G16" s="27">
        <v>4800</v>
      </c>
      <c r="H16" s="27">
        <v>850</v>
      </c>
      <c r="I16" s="27">
        <f t="shared" si="0"/>
        <v>567</v>
      </c>
      <c r="J16" s="31">
        <f t="shared" ref="J16:J18" si="7">(F16+G16+H16+I16)*0.03</f>
        <v>300.51</v>
      </c>
      <c r="K16" s="31">
        <f t="shared" ref="K16:K18" si="8">F16+G16+H16+I16+J16</f>
        <v>10317.51</v>
      </c>
      <c r="L16" s="31">
        <f t="shared" ref="L16:L18" si="9">E16*K16</f>
        <v>49306.0352993964</v>
      </c>
      <c r="M16" s="49"/>
      <c r="N16" s="49" t="s">
        <v>80</v>
      </c>
    </row>
    <row r="17" s="3" customFormat="1" ht="70" customHeight="1" spans="1:14">
      <c r="A17" s="20">
        <v>2</v>
      </c>
      <c r="B17" s="21" t="s">
        <v>81</v>
      </c>
      <c r="C17" s="33" t="s">
        <v>82</v>
      </c>
      <c r="D17" s="20" t="s">
        <v>66</v>
      </c>
      <c r="E17" s="29">
        <f>[1]车库雨篷!D24</f>
        <v>151.22</v>
      </c>
      <c r="F17" s="27">
        <v>125</v>
      </c>
      <c r="G17" s="27">
        <v>165</v>
      </c>
      <c r="H17" s="27">
        <v>25</v>
      </c>
      <c r="I17" s="27">
        <f t="shared" si="0"/>
        <v>18.9</v>
      </c>
      <c r="J17" s="31">
        <f t="shared" si="7"/>
        <v>10.017</v>
      </c>
      <c r="K17" s="31">
        <f t="shared" si="8"/>
        <v>343.917</v>
      </c>
      <c r="L17" s="31">
        <f t="shared" si="9"/>
        <v>52007.12874</v>
      </c>
      <c r="M17" s="49"/>
      <c r="N17" s="49" t="s">
        <v>83</v>
      </c>
    </row>
    <row r="18" s="3" customFormat="1" ht="79" customHeight="1" spans="1:14">
      <c r="A18" s="20">
        <v>3</v>
      </c>
      <c r="B18" s="21" t="s">
        <v>84</v>
      </c>
      <c r="C18" s="21" t="s">
        <v>85</v>
      </c>
      <c r="D18" s="20" t="s">
        <v>66</v>
      </c>
      <c r="E18" s="29">
        <f>[1]车库雨篷!D25</f>
        <v>33.022</v>
      </c>
      <c r="F18" s="27">
        <v>125</v>
      </c>
      <c r="G18" s="27">
        <v>165</v>
      </c>
      <c r="H18" s="27">
        <v>25</v>
      </c>
      <c r="I18" s="27">
        <f t="shared" si="0"/>
        <v>18.9</v>
      </c>
      <c r="J18" s="31">
        <f t="shared" si="7"/>
        <v>10.017</v>
      </c>
      <c r="K18" s="31">
        <f t="shared" si="8"/>
        <v>343.917</v>
      </c>
      <c r="L18" s="31">
        <f t="shared" si="9"/>
        <v>11356.827174</v>
      </c>
      <c r="M18" s="49"/>
      <c r="N18" s="49" t="s">
        <v>83</v>
      </c>
    </row>
    <row r="19" s="3" customFormat="1" ht="38" customHeight="1" spans="1:14">
      <c r="A19" s="20" t="s">
        <v>88</v>
      </c>
      <c r="B19" s="21" t="s">
        <v>89</v>
      </c>
      <c r="C19" s="21"/>
      <c r="D19" s="20"/>
      <c r="E19" s="29"/>
      <c r="F19" s="23"/>
      <c r="G19" s="23"/>
      <c r="H19" s="23"/>
      <c r="I19" s="27">
        <f t="shared" si="0"/>
        <v>0</v>
      </c>
      <c r="J19" s="31"/>
      <c r="K19" s="31"/>
      <c r="L19" s="31"/>
      <c r="M19" s="49"/>
      <c r="N19" s="49"/>
    </row>
    <row r="20" s="3" customFormat="1" ht="82" customHeight="1" spans="1:14">
      <c r="A20" s="20">
        <v>1</v>
      </c>
      <c r="B20" s="21" t="s">
        <v>77</v>
      </c>
      <c r="C20" s="21" t="s">
        <v>90</v>
      </c>
      <c r="D20" s="20" t="s">
        <v>79</v>
      </c>
      <c r="E20" s="29">
        <v>2.0866</v>
      </c>
      <c r="F20" s="27">
        <v>3800</v>
      </c>
      <c r="G20" s="27">
        <v>4800</v>
      </c>
      <c r="H20" s="27">
        <v>850</v>
      </c>
      <c r="I20" s="27">
        <f t="shared" si="0"/>
        <v>567</v>
      </c>
      <c r="J20" s="31">
        <f t="shared" ref="J20:J22" si="10">(F20+G20+H20+I20)*0.03</f>
        <v>300.51</v>
      </c>
      <c r="K20" s="31">
        <f t="shared" ref="K20:K22" si="11">F20+G20+H20+I20+J20</f>
        <v>10317.51</v>
      </c>
      <c r="L20" s="31">
        <f t="shared" ref="L20:L22" si="12">E20*K20</f>
        <v>21528.516366</v>
      </c>
      <c r="M20" s="49"/>
      <c r="N20" s="49" t="s">
        <v>80</v>
      </c>
    </row>
    <row r="21" s="3" customFormat="1" ht="75" customHeight="1" spans="1:14">
      <c r="A21" s="20">
        <v>2</v>
      </c>
      <c r="B21" s="21" t="s">
        <v>91</v>
      </c>
      <c r="C21" s="33" t="s">
        <v>92</v>
      </c>
      <c r="D21" s="20" t="s">
        <v>66</v>
      </c>
      <c r="E21" s="29">
        <f>([1]车库雨篷!D32+[1]车库雨篷!D47+[1]车库雨篷!D60)*0</f>
        <v>0</v>
      </c>
      <c r="F21" s="27">
        <v>125</v>
      </c>
      <c r="G21" s="27">
        <v>165</v>
      </c>
      <c r="H21" s="27">
        <v>25</v>
      </c>
      <c r="I21" s="27">
        <f t="shared" si="0"/>
        <v>18.9</v>
      </c>
      <c r="J21" s="31">
        <f t="shared" si="10"/>
        <v>10.017</v>
      </c>
      <c r="K21" s="31">
        <f t="shared" si="11"/>
        <v>343.917</v>
      </c>
      <c r="L21" s="31">
        <f t="shared" si="12"/>
        <v>0</v>
      </c>
      <c r="M21" s="50"/>
      <c r="N21" s="49" t="s">
        <v>83</v>
      </c>
    </row>
    <row r="22" s="4" customFormat="1" ht="75" customHeight="1" spans="1:14">
      <c r="A22" s="20">
        <v>3</v>
      </c>
      <c r="B22" s="21" t="s">
        <v>93</v>
      </c>
      <c r="C22" s="33" t="s">
        <v>94</v>
      </c>
      <c r="D22" s="34" t="s">
        <v>95</v>
      </c>
      <c r="E22" s="35">
        <f>([1]车库雨篷!D33+[1]车库雨篷!D48+[1]车库雨篷!D61)*0</f>
        <v>0</v>
      </c>
      <c r="F22" s="27">
        <v>80</v>
      </c>
      <c r="G22" s="27">
        <v>95</v>
      </c>
      <c r="H22" s="27">
        <v>60</v>
      </c>
      <c r="I22" s="27">
        <f t="shared" si="0"/>
        <v>14.1</v>
      </c>
      <c r="J22" s="51">
        <f t="shared" si="10"/>
        <v>7.473</v>
      </c>
      <c r="K22" s="51">
        <f t="shared" si="11"/>
        <v>256.573</v>
      </c>
      <c r="L22" s="51">
        <f t="shared" si="12"/>
        <v>0</v>
      </c>
      <c r="M22" s="52"/>
      <c r="N22" s="49" t="s">
        <v>83</v>
      </c>
    </row>
    <row r="23" s="1" customFormat="1" ht="21" customHeight="1" spans="1:19">
      <c r="A23" s="36" t="s">
        <v>38</v>
      </c>
      <c r="B23" s="37"/>
      <c r="C23" s="20"/>
      <c r="D23" s="20" t="s">
        <v>96</v>
      </c>
      <c r="E23" s="20"/>
      <c r="F23" s="27"/>
      <c r="G23" s="27"/>
      <c r="H23" s="27"/>
      <c r="I23" s="27"/>
      <c r="J23" s="27"/>
      <c r="K23" s="27"/>
      <c r="L23" s="31">
        <f>SUM(L6:L22)</f>
        <v>427325.2138187</v>
      </c>
      <c r="M23" s="53"/>
      <c r="N23" s="53"/>
      <c r="O23" s="3"/>
      <c r="P23" s="3"/>
      <c r="Q23" s="3"/>
      <c r="R23" s="3"/>
      <c r="S23" s="3"/>
    </row>
    <row r="24" s="1" customFormat="1" ht="59" customHeight="1" spans="1:19">
      <c r="A24" s="38" t="s">
        <v>97</v>
      </c>
      <c r="B24" s="39"/>
      <c r="C24" s="39"/>
      <c r="D24" s="40"/>
      <c r="E24" s="39"/>
      <c r="F24" s="41"/>
      <c r="G24" s="41"/>
      <c r="H24" s="41"/>
      <c r="I24" s="41"/>
      <c r="J24" s="41"/>
      <c r="K24" s="42"/>
      <c r="L24" s="43"/>
      <c r="M24" s="39"/>
      <c r="N24" s="39"/>
      <c r="O24" s="3"/>
      <c r="P24" s="3"/>
      <c r="Q24" s="3"/>
      <c r="R24" s="3"/>
      <c r="S24" s="3"/>
    </row>
    <row r="25" s="1" customFormat="1" spans="1:19">
      <c r="A25" s="5"/>
      <c r="B25" s="6"/>
      <c r="C25" s="6"/>
      <c r="D25" s="7"/>
      <c r="E25" s="6"/>
      <c r="F25" s="8"/>
      <c r="G25" s="8"/>
      <c r="H25" s="8"/>
      <c r="I25" s="8"/>
      <c r="J25" s="8"/>
      <c r="K25" s="9"/>
      <c r="L25" s="10"/>
      <c r="M25" s="11"/>
      <c r="N25" s="11"/>
      <c r="O25" s="3"/>
      <c r="P25" s="3"/>
      <c r="Q25" s="3"/>
      <c r="R25" s="3"/>
      <c r="S25" s="3"/>
    </row>
    <row r="26" s="1" customFormat="1" spans="1:19">
      <c r="A26" s="5"/>
      <c r="B26" s="6"/>
      <c r="C26" s="6"/>
      <c r="D26" s="7"/>
      <c r="E26" s="6"/>
      <c r="F26" s="8"/>
      <c r="G26" s="8"/>
      <c r="H26" s="8"/>
      <c r="I26" s="8"/>
      <c r="J26" s="8"/>
      <c r="K26" s="9"/>
      <c r="L26" s="10"/>
      <c r="M26" s="11"/>
      <c r="N26" s="11"/>
      <c r="O26" s="3"/>
      <c r="P26" s="3"/>
      <c r="Q26" s="3"/>
      <c r="R26" s="3"/>
      <c r="S26" s="3"/>
    </row>
    <row r="27" s="1" customFormat="1" spans="1:19">
      <c r="A27" s="5"/>
      <c r="B27" s="6"/>
      <c r="C27" s="6"/>
      <c r="D27" s="7"/>
      <c r="E27" s="6"/>
      <c r="F27" s="8"/>
      <c r="G27" s="8"/>
      <c r="H27" s="8"/>
      <c r="I27" s="8"/>
      <c r="J27" s="8"/>
      <c r="K27" s="9"/>
      <c r="L27" s="10"/>
      <c r="M27" s="11"/>
      <c r="N27" s="11"/>
      <c r="O27" s="3"/>
      <c r="P27" s="3"/>
      <c r="Q27" s="3"/>
      <c r="R27" s="3"/>
      <c r="S27" s="3"/>
    </row>
    <row r="28" s="1" customFormat="1" spans="1:19">
      <c r="A28" s="5"/>
      <c r="B28" s="6"/>
      <c r="C28" s="6"/>
      <c r="D28" s="7"/>
      <c r="E28" s="6"/>
      <c r="F28" s="8"/>
      <c r="G28" s="8"/>
      <c r="H28" s="8"/>
      <c r="I28" s="8"/>
      <c r="J28" s="8"/>
      <c r="K28" s="9"/>
      <c r="L28" s="10"/>
      <c r="M28" s="11"/>
      <c r="N28" s="11"/>
      <c r="O28" s="3"/>
      <c r="P28" s="3"/>
      <c r="Q28" s="3"/>
      <c r="R28" s="3"/>
      <c r="S28" s="3"/>
    </row>
    <row r="29" s="1" customFormat="1" spans="1:19">
      <c r="A29" s="5"/>
      <c r="B29" s="6"/>
      <c r="C29" s="6"/>
      <c r="D29" s="7"/>
      <c r="E29" s="6"/>
      <c r="F29" s="8"/>
      <c r="G29" s="8"/>
      <c r="H29" s="8"/>
      <c r="I29" s="8"/>
      <c r="J29" s="8"/>
      <c r="K29" s="9"/>
      <c r="L29" s="10"/>
      <c r="M29" s="11"/>
      <c r="N29" s="11"/>
      <c r="O29" s="3"/>
      <c r="P29" s="3"/>
      <c r="Q29" s="3"/>
      <c r="R29" s="3"/>
      <c r="S29" s="3"/>
    </row>
    <row r="30" s="1" customFormat="1" spans="1:19">
      <c r="A30" s="5"/>
      <c r="B30" s="6"/>
      <c r="C30" s="6"/>
      <c r="D30" s="7"/>
      <c r="E30" s="6"/>
      <c r="F30" s="8"/>
      <c r="G30" s="8"/>
      <c r="H30" s="8"/>
      <c r="I30" s="8"/>
      <c r="J30" s="8"/>
      <c r="K30" s="9"/>
      <c r="L30" s="10"/>
      <c r="M30" s="11"/>
      <c r="N30" s="11"/>
      <c r="O30" s="3"/>
      <c r="P30" s="3"/>
      <c r="Q30" s="3"/>
      <c r="R30" s="3"/>
      <c r="S30" s="3"/>
    </row>
    <row r="31" s="1" customFormat="1" spans="1:19">
      <c r="A31" s="5"/>
      <c r="B31" s="6"/>
      <c r="C31" s="6"/>
      <c r="D31" s="7"/>
      <c r="E31" s="6"/>
      <c r="F31" s="8"/>
      <c r="G31" s="8"/>
      <c r="H31" s="8"/>
      <c r="I31" s="8"/>
      <c r="J31" s="8"/>
      <c r="K31" s="9"/>
      <c r="L31" s="10"/>
      <c r="M31" s="11"/>
      <c r="N31" s="11"/>
      <c r="O31" s="3"/>
      <c r="P31" s="3"/>
      <c r="Q31" s="3"/>
      <c r="R31" s="3"/>
      <c r="S31" s="3"/>
    </row>
    <row r="32" s="1" customFormat="1" spans="1:19">
      <c r="A32" s="5"/>
      <c r="B32" s="6"/>
      <c r="C32" s="6"/>
      <c r="D32" s="7"/>
      <c r="E32" s="6"/>
      <c r="F32" s="8"/>
      <c r="G32" s="8"/>
      <c r="H32" s="8"/>
      <c r="I32" s="8"/>
      <c r="J32" s="8"/>
      <c r="K32" s="9"/>
      <c r="L32" s="10"/>
      <c r="M32" s="11"/>
      <c r="N32" s="11"/>
      <c r="O32" s="3"/>
      <c r="P32" s="3"/>
      <c r="Q32" s="3"/>
      <c r="R32" s="3"/>
      <c r="S32" s="3"/>
    </row>
    <row r="33" s="1" customFormat="1" spans="1:19">
      <c r="A33" s="5"/>
      <c r="B33" s="6"/>
      <c r="C33" s="6"/>
      <c r="D33" s="7"/>
      <c r="E33" s="6"/>
      <c r="F33" s="8"/>
      <c r="G33" s="8"/>
      <c r="H33" s="8"/>
      <c r="I33" s="8"/>
      <c r="J33" s="8"/>
      <c r="K33" s="9"/>
      <c r="L33" s="10"/>
      <c r="M33" s="11"/>
      <c r="N33" s="11"/>
      <c r="O33" s="3"/>
      <c r="P33" s="3"/>
      <c r="Q33" s="3"/>
      <c r="R33" s="3"/>
      <c r="S33" s="3"/>
    </row>
    <row r="34" s="1" customFormat="1" spans="1:19">
      <c r="A34" s="5"/>
      <c r="B34" s="6"/>
      <c r="C34" s="6"/>
      <c r="D34" s="7"/>
      <c r="E34" s="6"/>
      <c r="F34" s="8"/>
      <c r="G34" s="8"/>
      <c r="H34" s="8"/>
      <c r="I34" s="8"/>
      <c r="J34" s="8"/>
      <c r="K34" s="9"/>
      <c r="L34" s="10"/>
      <c r="M34" s="11"/>
      <c r="N34" s="11"/>
      <c r="O34" s="3"/>
      <c r="P34" s="3"/>
      <c r="Q34" s="3"/>
      <c r="R34" s="3"/>
      <c r="S34" s="3"/>
    </row>
    <row r="35" s="1" customFormat="1" spans="1:19">
      <c r="A35" s="5"/>
      <c r="B35" s="6"/>
      <c r="C35" s="6"/>
      <c r="D35" s="7"/>
      <c r="E35" s="6"/>
      <c r="F35" s="8"/>
      <c r="G35" s="8"/>
      <c r="H35" s="8"/>
      <c r="I35" s="8"/>
      <c r="J35" s="8"/>
      <c r="K35" s="9"/>
      <c r="L35" s="10"/>
      <c r="M35" s="11"/>
      <c r="N35" s="11"/>
      <c r="O35" s="3"/>
      <c r="P35" s="3"/>
      <c r="Q35" s="3"/>
      <c r="R35" s="3"/>
      <c r="S35" s="3"/>
    </row>
    <row r="36" s="1" customFormat="1" spans="1:19">
      <c r="A36" s="5"/>
      <c r="B36" s="6"/>
      <c r="C36" s="6"/>
      <c r="D36" s="7"/>
      <c r="E36" s="6"/>
      <c r="F36" s="8"/>
      <c r="G36" s="8"/>
      <c r="H36" s="8"/>
      <c r="I36" s="8"/>
      <c r="J36" s="8"/>
      <c r="K36" s="9"/>
      <c r="L36" s="10"/>
      <c r="M36" s="11"/>
      <c r="N36" s="11"/>
      <c r="O36" s="3"/>
      <c r="P36" s="3"/>
      <c r="Q36" s="3"/>
      <c r="R36" s="3"/>
      <c r="S36" s="3"/>
    </row>
    <row r="37" s="1" customFormat="1" spans="1:19">
      <c r="A37" s="5"/>
      <c r="B37" s="6"/>
      <c r="C37" s="6"/>
      <c r="D37" s="7"/>
      <c r="E37" s="6"/>
      <c r="F37" s="8"/>
      <c r="G37" s="8"/>
      <c r="H37" s="8"/>
      <c r="I37" s="8"/>
      <c r="J37" s="8"/>
      <c r="K37" s="9"/>
      <c r="L37" s="10"/>
      <c r="M37" s="11"/>
      <c r="N37" s="11"/>
      <c r="O37" s="3"/>
      <c r="P37" s="3"/>
      <c r="Q37" s="3"/>
      <c r="R37" s="3"/>
      <c r="S37" s="3"/>
    </row>
    <row r="38" s="1" customFormat="1" spans="1:19">
      <c r="A38" s="5"/>
      <c r="B38" s="6"/>
      <c r="C38" s="6"/>
      <c r="D38" s="7"/>
      <c r="E38" s="6"/>
      <c r="F38" s="8"/>
      <c r="G38" s="8"/>
      <c r="H38" s="8"/>
      <c r="I38" s="8"/>
      <c r="J38" s="8"/>
      <c r="K38" s="9"/>
      <c r="L38" s="10"/>
      <c r="M38" s="11"/>
      <c r="N38" s="11"/>
      <c r="O38" s="3"/>
      <c r="P38" s="3"/>
      <c r="Q38" s="3"/>
      <c r="R38" s="3"/>
      <c r="S38" s="3"/>
    </row>
    <row r="39" s="1" customFormat="1" spans="1:19">
      <c r="A39" s="5"/>
      <c r="B39" s="6"/>
      <c r="C39" s="6"/>
      <c r="D39" s="7"/>
      <c r="E39" s="6"/>
      <c r="F39" s="8"/>
      <c r="G39" s="8"/>
      <c r="H39" s="8"/>
      <c r="I39" s="8"/>
      <c r="J39" s="8"/>
      <c r="K39" s="9"/>
      <c r="L39" s="10"/>
      <c r="M39" s="11"/>
      <c r="N39" s="11"/>
      <c r="O39" s="3"/>
      <c r="P39" s="3"/>
      <c r="Q39" s="3"/>
      <c r="R39" s="3"/>
      <c r="S39" s="3"/>
    </row>
    <row r="40" s="1" customFormat="1" spans="1:19">
      <c r="A40" s="5"/>
      <c r="B40" s="6"/>
      <c r="C40" s="6"/>
      <c r="D40" s="7"/>
      <c r="E40" s="6"/>
      <c r="F40" s="8"/>
      <c r="G40" s="8"/>
      <c r="H40" s="8"/>
      <c r="I40" s="8"/>
      <c r="J40" s="8"/>
      <c r="K40" s="9"/>
      <c r="L40" s="10"/>
      <c r="M40" s="11"/>
      <c r="N40" s="11"/>
      <c r="O40" s="3"/>
      <c r="P40" s="3"/>
      <c r="Q40" s="3"/>
      <c r="R40" s="3"/>
      <c r="S40" s="3"/>
    </row>
    <row r="41" s="1" customFormat="1" spans="1:19">
      <c r="A41" s="5"/>
      <c r="B41" s="6"/>
      <c r="C41" s="6"/>
      <c r="D41" s="7"/>
      <c r="E41" s="6"/>
      <c r="F41" s="8"/>
      <c r="G41" s="8"/>
      <c r="H41" s="8"/>
      <c r="I41" s="8"/>
      <c r="J41" s="8"/>
      <c r="K41" s="9"/>
      <c r="L41" s="10"/>
      <c r="M41" s="11"/>
      <c r="N41" s="11"/>
      <c r="O41" s="3"/>
      <c r="P41" s="3"/>
      <c r="Q41" s="3"/>
      <c r="R41" s="3"/>
      <c r="S41" s="3"/>
    </row>
    <row r="42" s="1" customFormat="1" spans="1:19">
      <c r="A42" s="5"/>
      <c r="B42" s="6"/>
      <c r="C42" s="6"/>
      <c r="D42" s="7"/>
      <c r="E42" s="6"/>
      <c r="F42" s="8"/>
      <c r="G42" s="8"/>
      <c r="H42" s="8"/>
      <c r="I42" s="8"/>
      <c r="J42" s="8"/>
      <c r="K42" s="9"/>
      <c r="L42" s="10"/>
      <c r="M42" s="11"/>
      <c r="N42" s="11"/>
      <c r="O42" s="3"/>
      <c r="P42" s="3"/>
      <c r="Q42" s="3"/>
      <c r="R42" s="3"/>
      <c r="S42" s="3"/>
    </row>
    <row r="43" s="1" customFormat="1" spans="1:19">
      <c r="A43" s="5"/>
      <c r="B43" s="6"/>
      <c r="C43" s="6"/>
      <c r="D43" s="7"/>
      <c r="E43" s="6"/>
      <c r="F43" s="8"/>
      <c r="G43" s="8"/>
      <c r="H43" s="8"/>
      <c r="I43" s="8"/>
      <c r="J43" s="8"/>
      <c r="K43" s="9"/>
      <c r="L43" s="10"/>
      <c r="M43" s="11"/>
      <c r="N43" s="11"/>
      <c r="O43" s="3"/>
      <c r="P43" s="3"/>
      <c r="Q43" s="3"/>
      <c r="R43" s="3"/>
      <c r="S43" s="3"/>
    </row>
    <row r="44" s="1" customFormat="1" spans="1:19">
      <c r="A44" s="5"/>
      <c r="B44" s="6"/>
      <c r="C44" s="6"/>
      <c r="D44" s="7"/>
      <c r="E44" s="6"/>
      <c r="F44" s="8"/>
      <c r="G44" s="8"/>
      <c r="H44" s="8"/>
      <c r="I44" s="8"/>
      <c r="J44" s="8"/>
      <c r="K44" s="9"/>
      <c r="L44" s="10"/>
      <c r="M44" s="11"/>
      <c r="N44" s="11"/>
      <c r="O44" s="3"/>
      <c r="P44" s="3"/>
      <c r="Q44" s="3"/>
      <c r="R44" s="3"/>
      <c r="S44" s="3"/>
    </row>
    <row r="45" s="1" customFormat="1" spans="1:19">
      <c r="A45" s="5"/>
      <c r="B45" s="6"/>
      <c r="C45" s="6"/>
      <c r="D45" s="7"/>
      <c r="E45" s="6"/>
      <c r="F45" s="8"/>
      <c r="G45" s="8"/>
      <c r="H45" s="8"/>
      <c r="I45" s="8"/>
      <c r="J45" s="8"/>
      <c r="K45" s="9"/>
      <c r="L45" s="10"/>
      <c r="M45" s="11"/>
      <c r="N45" s="11"/>
      <c r="O45" s="3"/>
      <c r="P45" s="3"/>
      <c r="Q45" s="3"/>
      <c r="R45" s="3"/>
      <c r="S45" s="3"/>
    </row>
    <row r="46" s="1" customFormat="1" spans="1:19">
      <c r="A46" s="5"/>
      <c r="B46" s="6"/>
      <c r="C46" s="6"/>
      <c r="D46" s="7"/>
      <c r="E46" s="6"/>
      <c r="F46" s="8"/>
      <c r="G46" s="8"/>
      <c r="H46" s="8"/>
      <c r="I46" s="8"/>
      <c r="J46" s="8"/>
      <c r="K46" s="9"/>
      <c r="L46" s="10"/>
      <c r="M46" s="11"/>
      <c r="N46" s="11"/>
      <c r="O46" s="3"/>
      <c r="P46" s="3"/>
      <c r="Q46" s="3"/>
      <c r="R46" s="3"/>
      <c r="S46" s="3"/>
    </row>
    <row r="47" s="1" customFormat="1" spans="1:19">
      <c r="A47" s="5"/>
      <c r="B47" s="6"/>
      <c r="C47" s="6"/>
      <c r="D47" s="7"/>
      <c r="E47" s="6"/>
      <c r="F47" s="8"/>
      <c r="G47" s="8"/>
      <c r="H47" s="8"/>
      <c r="I47" s="8"/>
      <c r="J47" s="8"/>
      <c r="K47" s="9"/>
      <c r="L47" s="10"/>
      <c r="M47" s="11"/>
      <c r="N47" s="11"/>
      <c r="O47" s="3"/>
      <c r="P47" s="3"/>
      <c r="Q47" s="3"/>
      <c r="R47" s="3"/>
      <c r="S47" s="3"/>
    </row>
    <row r="48" s="1" customFormat="1" spans="1:19">
      <c r="A48" s="5"/>
      <c r="B48" s="6"/>
      <c r="C48" s="6"/>
      <c r="D48" s="7"/>
      <c r="E48" s="6"/>
      <c r="F48" s="8"/>
      <c r="G48" s="8"/>
      <c r="H48" s="8"/>
      <c r="I48" s="8"/>
      <c r="J48" s="8"/>
      <c r="K48" s="9"/>
      <c r="L48" s="10"/>
      <c r="M48" s="11"/>
      <c r="N48" s="11"/>
      <c r="O48" s="3"/>
      <c r="P48" s="3"/>
      <c r="Q48" s="3"/>
      <c r="R48" s="3"/>
      <c r="S48" s="3"/>
    </row>
    <row r="49" s="1" customFormat="1" spans="1:19">
      <c r="A49" s="5"/>
      <c r="B49" s="6"/>
      <c r="C49" s="6"/>
      <c r="D49" s="7"/>
      <c r="E49" s="6"/>
      <c r="F49" s="8"/>
      <c r="G49" s="8"/>
      <c r="H49" s="8"/>
      <c r="I49" s="8"/>
      <c r="J49" s="8"/>
      <c r="K49" s="9"/>
      <c r="L49" s="10"/>
      <c r="M49" s="11"/>
      <c r="N49" s="11"/>
      <c r="O49" s="3"/>
      <c r="P49" s="3"/>
      <c r="Q49" s="3"/>
      <c r="R49" s="3"/>
      <c r="S49" s="3"/>
    </row>
  </sheetData>
  <mergeCells count="16">
    <mergeCell ref="A1:N1"/>
    <mergeCell ref="F2:J2"/>
    <mergeCell ref="A23:B23"/>
    <mergeCell ref="A24:N24"/>
    <mergeCell ref="A2:A4"/>
    <mergeCell ref="B2:B4"/>
    <mergeCell ref="C2:C4"/>
    <mergeCell ref="D2:D4"/>
    <mergeCell ref="E2:E4"/>
    <mergeCell ref="F3:F4"/>
    <mergeCell ref="G3:G4"/>
    <mergeCell ref="H3:H4"/>
    <mergeCell ref="K2:K4"/>
    <mergeCell ref="L2:L4"/>
    <mergeCell ref="M2:M4"/>
    <mergeCell ref="N2:N4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.14285714285714" defaultRowHeight="12.7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ComponentOne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汇总</vt:lpstr>
      <vt:lpstr>明细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C1Excel</dc:creator>
  <cp:lastModifiedBy>不要总是（圈a）我</cp:lastModifiedBy>
  <dcterms:created xsi:type="dcterms:W3CDTF">2020-11-19T09:45:00Z</dcterms:created>
  <cp:lastPrinted>2022-11-09T06:55:00Z</cp:lastPrinted>
  <dcterms:modified xsi:type="dcterms:W3CDTF">2023-09-09T04:11:58Z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67F1E6579EC24DB69860F6344A4850ED</vt:lpwstr>
  </property>
</Properties>
</file>