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开元壹号62#地块55#楼西侧及北侧室外管网工程量清单" sheetId="4" r:id="rId1"/>
  </sheets>
  <definedNames>
    <definedName name="_xlnm._FilterDatabase" localSheetId="0" hidden="1">'开元壹号62#地块55#楼西侧及北侧室外管网工程量清单'!$A$4:$O$48</definedName>
    <definedName name="_xlnm.Print_Area" localSheetId="0">'开元壹号62#地块55#楼西侧及北侧室外管网工程量清单'!$A$1:$O$48</definedName>
    <definedName name="_xlnm.Print_Titles" localSheetId="0">'开元壹号62#地块55#楼西侧及北侧室外管网工程量清单'!$1:$4</definedName>
  </definedNames>
  <calcPr calcId="144525"/>
</workbook>
</file>

<file path=xl/sharedStrings.xml><?xml version="1.0" encoding="utf-8"?>
<sst xmlns="http://schemas.openxmlformats.org/spreadsheetml/2006/main" count="179" uniqueCount="98">
  <si>
    <t>开元壹号62#地块55#楼西侧及北侧室外管网工程量清单</t>
  </si>
  <si>
    <t>序号</t>
  </si>
  <si>
    <t>项目名称</t>
  </si>
  <si>
    <t>项目特征描述</t>
  </si>
  <si>
    <t>计量
单位</t>
  </si>
  <si>
    <t>工程量</t>
  </si>
  <si>
    <t>其中：各子项构成（元）</t>
  </si>
  <si>
    <t>含税9%综合单价(元)
f=(a+b+c+d+e)</t>
  </si>
  <si>
    <t>含税9%合价(元)=g*f</t>
  </si>
  <si>
    <t>品牌型号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</si>
  <si>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</si>
  <si>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</si>
  <si>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</si>
  <si>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</si>
  <si>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</si>
  <si>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</si>
  <si>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</si>
  <si>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</si>
  <si>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</si>
  <si>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>y</t>
  </si>
  <si>
    <t>一</t>
  </si>
  <si>
    <t>给水</t>
  </si>
  <si>
    <t>小计</t>
  </si>
  <si>
    <t>球墨铸铁管</t>
  </si>
  <si>
    <t>1.安装部位:室外
2.介质:给水
3.材质、规格:球墨铸铁管 DN100
4.连接形式:橡胶圈连接
5.清单中已考虑与此项工作相关的一切费用</t>
  </si>
  <si>
    <t>m</t>
  </si>
  <si>
    <t>福兴、福鑫、兴方</t>
  </si>
  <si>
    <t>钢塑复合管</t>
  </si>
  <si>
    <t>1.安装部位:室外
2.介质:给水
3.材质、规格:钢塑复合管 DN80
4.连接形式:专用管件连接
5.清单中已考虑与此项工作相关的一切费用</t>
  </si>
  <si>
    <t>友发、大通、正大</t>
  </si>
  <si>
    <t>1.安装部位:室外
2.介质:给水
3.材质、规格:钢塑复合管 DN65
4.连接形式:专用管件连接
5.清单中已考虑与此项工作相关的一切费用</t>
  </si>
  <si>
    <t>1.安装部位:室外
2.介质:给水
3.材质、规格:钢塑复合管DN32
4.连接形式:螺纹连接
5.清单中已考虑与此项工作相关的一切费用</t>
  </si>
  <si>
    <t>挖沟槽土方</t>
  </si>
  <si>
    <t>1.土壤类别:一般土
2.挖土深度:自行考虑
3.清单中已考虑与此项工作相关的一切费用</t>
  </si>
  <si>
    <t>m3</t>
  </si>
  <si>
    <t>回填方</t>
  </si>
  <si>
    <t>1.名称:回填土方
2.填方来源、运距:原土夯填
3.密实度满足图纸要求
4.清单中已考虑与此项工作相关的一切费用</t>
  </si>
  <si>
    <t>砌筑井</t>
  </si>
  <si>
    <t>1.名称：水表井（不含井圈及井盖）
2.规格、做法详见国标图集05S502-42~44
3.清单中已考虑与此项工作相关的一切费用</t>
  </si>
  <si>
    <t>座</t>
  </si>
  <si>
    <t>井圈井盖</t>
  </si>
  <si>
    <t>1.名称：水表井井圈井盖
2.其他详见图纸</t>
  </si>
  <si>
    <t>个</t>
  </si>
  <si>
    <t>铸王、宇鸿、予丰</t>
  </si>
  <si>
    <t>水表</t>
  </si>
  <si>
    <t>1.名称:水表
2.规格:DN50
3.做法详见国标图集05S502-42~44
4.清单中已考虑与此项工作相关的一切费用</t>
  </si>
  <si>
    <t>三源、宁波、佳洁</t>
  </si>
  <si>
    <t>蝶阀</t>
  </si>
  <si>
    <t>1.名称:蝶阀
2.规格:DN65
3.做法详见国标图集05S502-42~44
4.清单中已考虑与此项工作相关的一切费用</t>
  </si>
  <si>
    <t>天禾、般德、力牌</t>
  </si>
  <si>
    <t>止回阀</t>
  </si>
  <si>
    <t>1.名称:止回阀
2.规格:DN65
3.做法详见国标图集05S502-42~44
4.清单中已考虑与此项工作相关的一切费用</t>
  </si>
  <si>
    <t>1.名称:水表
2.规格:DN25
3.做法详见国标图集05S502-42~44
4.清单中已考虑与此项工作相关的一切费用</t>
  </si>
  <si>
    <t>天禾、三源、宁波</t>
  </si>
  <si>
    <t>1.名称:蝶阀
2.规格:DN32
3.做法详见国标图集05S502-42~44
4.清单中已考虑与此项工作相关的一切费用</t>
  </si>
  <si>
    <t>贯宁、天禾、三源</t>
  </si>
  <si>
    <t>1.名称:止回阀
2.规格:DN32
3.做法详见国标图集05S502-42~44
4.清单中已考虑与此项工作相关的一切费用</t>
  </si>
  <si>
    <t>球阀</t>
  </si>
  <si>
    <t>1.名称:球阀
2.规格:DN65
3.做法详见国标图集05S502-42~44
4.清单中已考虑与此项工作相关的一切费用</t>
  </si>
  <si>
    <t>二</t>
  </si>
  <si>
    <t>雨水</t>
  </si>
  <si>
    <t>HDPE双壁波纹管</t>
  </si>
  <si>
    <t>1.安装部位:室外
2.介质:雨水
3.材质、规格:HDPE双壁波纹管（环刚度SN8）DN300
4.连接形式:双向承插弹性密封橡胶圈连接
5.管道基础：200mm砂垫层
6.清单中已考虑与此项工作相关的一切费用</t>
  </si>
  <si>
    <t>宏岳、博源、通源</t>
  </si>
  <si>
    <t>1.安装部位:室外
2.介质:雨水
3.材质、规格:HDPE双壁波纹管（环刚度SN8）DN400
4.连接形式:双向承插弹性密封橡胶圈连接
5.管道基础：200mm砂垫层</t>
  </si>
  <si>
    <t>UPVC塑料管</t>
  </si>
  <si>
    <t>1.安装部位:室外
2.介质:雨水
3.材质、规格:UPVC de160
4.连接形式:粘接
5.管道基础：200mm砂垫层</t>
  </si>
  <si>
    <t>1.土壤类别:一般土
2.挖土深度:自行考虑</t>
  </si>
  <si>
    <t>1.名称:回填土方
2.填方来源、运距:原土夯填
3.密实度满足图纸要求</t>
  </si>
  <si>
    <t>塑料井</t>
  </si>
  <si>
    <t>1.名称：塑料雨水井（不含井圈及井盖）
2.规格：Φ450
3.做法详见国标图集08SS523《建筑小区塑料排水检查井》11页~67页</t>
  </si>
  <si>
    <t>1.名称：塑料雨水井（不含井圈及井盖）
2.规格：Φ630
3.详见国标图集08SS523《建筑小区塑料排水检查井》11页~67页</t>
  </si>
  <si>
    <t>1.名称：规格Φ450井圈井盖
2.其他详见图纸</t>
  </si>
  <si>
    <t>1.名称：规格Φ630井圈井盖
2.其他详见图纸</t>
  </si>
  <si>
    <t>三</t>
  </si>
  <si>
    <t>排水</t>
  </si>
  <si>
    <t>铸铁管</t>
  </si>
  <si>
    <t>1.安装部位:室外
2.介质:污水
3.材质、规格:铸铁管 DN100
4.连接形式:胶圈连接
5.管道基础：200mm砂垫层</t>
  </si>
  <si>
    <t>畅通、佳超、金利达</t>
  </si>
  <si>
    <t>1.安装部位:室外
2.介质:污水
3.材质、规格:铸铁管 DN150
4.连接形式:胶圈连接
5.管道基础：200mm砂垫层</t>
  </si>
  <si>
    <t>塑料管</t>
  </si>
  <si>
    <t>1.安装部位:室外
2.介质:污水
3.材质、规格:UPVC de50
4.连接形式:承插粘接
5.管道基础：200mm砂垫层</t>
  </si>
  <si>
    <t>1.安装部位:室外
2.介质:污水
3.材质、规格:UPVC de75
4.连接形式:承插粘接
5.管道基础：200mm砂垫层</t>
  </si>
  <si>
    <t>1.安装部位:室外
2.介质:污水
3.材质、规格:UPVC de110
4.连接形式:承插粘接
5.管道基础：200mm砂垫层</t>
  </si>
  <si>
    <t>1.安装部位:室外
2.介质:污水
3.材质、规格:UPVC de150
4.连接形式:承插粘接
5.管道基础：200mm砂垫层</t>
  </si>
  <si>
    <t>1.安装部位:室外
2.介质:污水
3.材质、规格:HDPE双壁波纹管（环刚度SN8）DN200
4.连接形式:承插粘接
5.管道基础：200mm砂垫层</t>
  </si>
  <si>
    <t>1.安装部位:室外
2.介质:污水
3.材质、规格:HDPE双壁波纹管（环刚度SN8）DN300
4.连接形式:双向承插弹性密封橡胶圈连接
5.管道基础：200mm砂垫层</t>
  </si>
  <si>
    <t>1.土壤类别:一般土
2.挖土深度:满足施工要求自行考虑</t>
  </si>
  <si>
    <t>1.名称：塑料污水井（不含井圈及井盖）
2.规格：Φ450
3.详见国标图集08SS523《建筑小区塑料排水检查井》11页~67页</t>
  </si>
  <si>
    <t>油水分离器</t>
  </si>
  <si>
    <t>1.名称:埋地式油水分离器
2.型号、规格:处理量60m³/h OKM-50</t>
  </si>
  <si>
    <t>环刚度大于1万N</t>
  </si>
  <si>
    <t>挖基坑土方</t>
  </si>
  <si>
    <t>1.土壤类别:一般土(埋地式油水分离器部分)
2.挖土深度:满足施工要求</t>
  </si>
  <si>
    <t>1.名称:回填土方(埋地式油水分离器部分)
2.填方来源、运距:原土夯填
3.密实度满足图纸要求</t>
  </si>
  <si>
    <t>四</t>
  </si>
  <si>
    <t>合计</t>
  </si>
  <si>
    <t>注：1.综合单价中包含：人工费、材料费、机械费、措施费、安全文明施工费、扬尘治理增加费、疫情增加费、规费、管理费、利润、税金(增值税专用发票)、风险、调试、材料检测检验费等一切与之相关全部费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</si>
</sst>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177" fontId="3" fillId="0" borderId="0" xfId="0" applyNumberFormat="1" applyFont="1" applyFill="1" applyAlignment="1"/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/>
  <colors>
    <mruColors>
      <color rgb="00F8DF93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zoomScale="105" zoomScaleNormal="105" workbookViewId="0">
      <pane ySplit="4" topLeftCell="A42" activePane="bottomLeft" state="frozen"/>
      <selection/>
      <selection pane="bottomLeft" activeCell="A1" sqref="A1:O48"/>
    </sheetView>
  </sheetViews>
  <sheetFormatPr defaultColWidth="8.925" defaultRowHeight="12"/>
  <cols>
    <col min="1" max="1" width="4.25" style="3" customWidth="1"/>
    <col min="2" max="2" width="6.85" style="3" customWidth="1"/>
    <col min="3" max="3" width="19.1416666666667" style="3" customWidth="1"/>
    <col min="4" max="4" width="4.75833333333333" style="3" customWidth="1"/>
    <col min="5" max="5" width="6.375" style="4" customWidth="1"/>
    <col min="6" max="7" width="6.09166666666667" style="5" customWidth="1"/>
    <col min="8" max="9" width="6.19166666666667" style="5" customWidth="1"/>
    <col min="10" max="10" width="5.9" style="5" customWidth="1"/>
    <col min="11" max="11" width="7.325" style="5" customWidth="1"/>
    <col min="12" max="12" width="6.475" style="5" customWidth="1"/>
    <col min="13" max="13" width="7.80833333333333" style="5" customWidth="1"/>
    <col min="14" max="14" width="8.56666666666667" style="5" customWidth="1"/>
    <col min="15" max="15" width="7.51666666666667" style="6" customWidth="1"/>
    <col min="16" max="16379" width="8" style="3"/>
    <col min="16380" max="16384" width="8.925" style="3"/>
  </cols>
  <sheetData>
    <row r="1" ht="39" customHeight="1" spans="1:15">
      <c r="A1" s="7" t="s">
        <v>0</v>
      </c>
      <c r="B1" s="7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7"/>
    </row>
    <row r="2" ht="14.2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/>
      <c r="H2" s="12"/>
      <c r="I2" s="12"/>
      <c r="J2" s="12"/>
      <c r="K2" s="12"/>
      <c r="L2" s="12"/>
      <c r="M2" s="12" t="s">
        <v>7</v>
      </c>
      <c r="N2" s="12" t="s">
        <v>8</v>
      </c>
      <c r="O2" s="32" t="s">
        <v>9</v>
      </c>
    </row>
    <row r="3" ht="60" customHeight="1" spans="1:15">
      <c r="A3" s="10"/>
      <c r="B3" s="10"/>
      <c r="C3" s="10"/>
      <c r="D3" s="10"/>
      <c r="E3" s="11"/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/>
      <c r="N3" s="12"/>
      <c r="O3" s="32"/>
    </row>
    <row r="4" ht="38" customHeight="1" spans="1:15">
      <c r="A4" s="10"/>
      <c r="B4" s="10"/>
      <c r="C4" s="10"/>
      <c r="D4" s="10"/>
      <c r="E4" s="11"/>
      <c r="F4" s="12"/>
      <c r="G4" s="12" t="s">
        <v>17</v>
      </c>
      <c r="H4" s="12" t="s">
        <v>18</v>
      </c>
      <c r="I4" s="12" t="s">
        <v>19</v>
      </c>
      <c r="J4" s="12"/>
      <c r="K4" s="12">
        <v>0.28</v>
      </c>
      <c r="L4" s="33">
        <v>0.09</v>
      </c>
      <c r="M4" s="12"/>
      <c r="N4" s="12"/>
      <c r="O4" s="32"/>
    </row>
    <row r="5" s="1" customFormat="1" ht="22.15" customHeight="1" spans="1:15">
      <c r="A5" s="13" t="s">
        <v>20</v>
      </c>
      <c r="B5" s="14" t="s">
        <v>21</v>
      </c>
      <c r="C5" s="14" t="s">
        <v>22</v>
      </c>
      <c r="D5" s="13"/>
      <c r="E5" s="15"/>
      <c r="F5" s="16"/>
      <c r="G5" s="16"/>
      <c r="H5" s="16"/>
      <c r="I5" s="16"/>
      <c r="J5" s="16"/>
      <c r="K5" s="27"/>
      <c r="L5" s="27"/>
      <c r="M5" s="27"/>
      <c r="N5" s="27">
        <f>SUM(N6:N20)</f>
        <v>104504.67351497</v>
      </c>
      <c r="O5" s="13"/>
    </row>
    <row r="6" s="2" customFormat="1" ht="64.5" customHeight="1" outlineLevel="1" spans="1:15">
      <c r="A6" s="17">
        <v>1</v>
      </c>
      <c r="B6" s="17" t="s">
        <v>23</v>
      </c>
      <c r="C6" s="18" t="s">
        <v>24</v>
      </c>
      <c r="D6" s="19" t="s">
        <v>25</v>
      </c>
      <c r="E6" s="19">
        <v>87.91</v>
      </c>
      <c r="F6" s="20">
        <v>16.69</v>
      </c>
      <c r="G6" s="20">
        <f t="shared" ref="G6:G20" si="0">H6*(1+I6)</f>
        <v>102.5475</v>
      </c>
      <c r="H6" s="20">
        <v>102.5475</v>
      </c>
      <c r="I6" s="26">
        <v>0</v>
      </c>
      <c r="J6" s="20">
        <v>15.8592</v>
      </c>
      <c r="K6" s="26">
        <f>(F6+G6+J6)*$K$4</f>
        <v>37.827076</v>
      </c>
      <c r="L6" s="26">
        <f>(F6+G6+J6+K6)*$L$4</f>
        <v>15.56313984</v>
      </c>
      <c r="M6" s="26">
        <f t="shared" ref="M6:M46" si="1">F6+G6+J6+K6+L6</f>
        <v>188.48691584</v>
      </c>
      <c r="N6" s="26">
        <f>M6*E6</f>
        <v>16569.8847714944</v>
      </c>
      <c r="O6" s="17" t="s">
        <v>26</v>
      </c>
    </row>
    <row r="7" s="2" customFormat="1" ht="64.5" customHeight="1" outlineLevel="1" spans="1:15">
      <c r="A7" s="17">
        <v>2</v>
      </c>
      <c r="B7" s="17" t="s">
        <v>27</v>
      </c>
      <c r="C7" s="18" t="s">
        <v>28</v>
      </c>
      <c r="D7" s="19" t="s">
        <v>25</v>
      </c>
      <c r="E7" s="19">
        <v>25.34</v>
      </c>
      <c r="F7" s="20">
        <v>30</v>
      </c>
      <c r="G7" s="20">
        <f t="shared" si="0"/>
        <v>55</v>
      </c>
      <c r="H7" s="20">
        <v>55</v>
      </c>
      <c r="I7" s="26">
        <v>0</v>
      </c>
      <c r="J7" s="20">
        <v>8.673</v>
      </c>
      <c r="K7" s="26">
        <f>(F7+G7+J7)*$K$4</f>
        <v>26.22844</v>
      </c>
      <c r="L7" s="26">
        <f>(F7+G7+J7+K7)*$L$4</f>
        <v>10.7911296</v>
      </c>
      <c r="M7" s="26">
        <f t="shared" si="1"/>
        <v>130.6925696</v>
      </c>
      <c r="N7" s="26">
        <f t="shared" ref="N6:N46" si="2">M7*E7</f>
        <v>3311.749713664</v>
      </c>
      <c r="O7" s="17" t="s">
        <v>29</v>
      </c>
    </row>
    <row r="8" s="2" customFormat="1" ht="63" customHeight="1" outlineLevel="1" spans="1:15">
      <c r="A8" s="17">
        <v>3</v>
      </c>
      <c r="B8" s="17" t="s">
        <v>27</v>
      </c>
      <c r="C8" s="18" t="s">
        <v>30</v>
      </c>
      <c r="D8" s="19" t="s">
        <v>25</v>
      </c>
      <c r="E8" s="19">
        <f>25.82+4.06*6</f>
        <v>50.18</v>
      </c>
      <c r="F8" s="20">
        <v>25</v>
      </c>
      <c r="G8" s="20">
        <f t="shared" si="0"/>
        <v>43.01</v>
      </c>
      <c r="H8" s="20">
        <v>43.01</v>
      </c>
      <c r="I8" s="26">
        <v>0</v>
      </c>
      <c r="J8" s="20">
        <v>7.7644</v>
      </c>
      <c r="K8" s="26">
        <f>(F8+G8+J8)*$K$4</f>
        <v>21.216832</v>
      </c>
      <c r="L8" s="26">
        <f>(F8+G8+J8+K8)*$L$4</f>
        <v>8.72921088</v>
      </c>
      <c r="M8" s="26">
        <f t="shared" si="1"/>
        <v>105.72044288</v>
      </c>
      <c r="N8" s="26">
        <f t="shared" si="2"/>
        <v>5305.0518237184</v>
      </c>
      <c r="O8" s="17" t="s">
        <v>29</v>
      </c>
    </row>
    <row r="9" s="2" customFormat="1" ht="61.5" customHeight="1" outlineLevel="1" spans="1:15">
      <c r="A9" s="17">
        <v>4</v>
      </c>
      <c r="B9" s="17" t="s">
        <v>27</v>
      </c>
      <c r="C9" s="18" t="s">
        <v>31</v>
      </c>
      <c r="D9" s="19" t="s">
        <v>25</v>
      </c>
      <c r="E9" s="19">
        <f>10.38+4.99+5.11+10.5+13.28+13.89+10.22+6.89+9.02+14.73+6.78+5.62+11.7+14.68+9.17+5.01+10.29</f>
        <v>162.26</v>
      </c>
      <c r="F9" s="20">
        <v>20</v>
      </c>
      <c r="G9" s="20">
        <f t="shared" si="0"/>
        <v>20.46</v>
      </c>
      <c r="H9" s="20">
        <v>20.46</v>
      </c>
      <c r="I9" s="26">
        <v>0</v>
      </c>
      <c r="J9" s="20">
        <v>11.4814</v>
      </c>
      <c r="K9" s="26">
        <f>(F9+G9+J9)*$K$4</f>
        <v>14.543592</v>
      </c>
      <c r="L9" s="26">
        <f>(F9+G9+J9+K9)*$L$4</f>
        <v>5.98364928</v>
      </c>
      <c r="M9" s="26">
        <f t="shared" si="1"/>
        <v>72.46864128</v>
      </c>
      <c r="N9" s="26">
        <f t="shared" si="2"/>
        <v>11758.7617340928</v>
      </c>
      <c r="O9" s="17" t="s">
        <v>29</v>
      </c>
    </row>
    <row r="10" s="2" customFormat="1" ht="41.25" customHeight="1" outlineLevel="1" spans="1:15">
      <c r="A10" s="17">
        <v>5</v>
      </c>
      <c r="B10" s="17" t="s">
        <v>32</v>
      </c>
      <c r="C10" s="18" t="s">
        <v>33</v>
      </c>
      <c r="D10" s="19" t="s">
        <v>34</v>
      </c>
      <c r="E10" s="19">
        <f>163*1*0.5</f>
        <v>81.5</v>
      </c>
      <c r="F10" s="20">
        <v>5</v>
      </c>
      <c r="G10" s="20">
        <f t="shared" si="0"/>
        <v>0</v>
      </c>
      <c r="H10" s="20">
        <v>0</v>
      </c>
      <c r="I10" s="26">
        <v>0</v>
      </c>
      <c r="J10" s="20">
        <v>10</v>
      </c>
      <c r="K10" s="26">
        <f>(F10+G10+J10)*$K$4</f>
        <v>4.2</v>
      </c>
      <c r="L10" s="26">
        <f>(F10+G10+J10+K10)*$L$4</f>
        <v>1.728</v>
      </c>
      <c r="M10" s="26">
        <f t="shared" si="1"/>
        <v>20.928</v>
      </c>
      <c r="N10" s="26">
        <f t="shared" si="2"/>
        <v>1705.632</v>
      </c>
      <c r="O10" s="17"/>
    </row>
    <row r="11" s="2" customFormat="1" ht="51" customHeight="1" outlineLevel="1" spans="1:15">
      <c r="A11" s="17">
        <v>6</v>
      </c>
      <c r="B11" s="17" t="s">
        <v>35</v>
      </c>
      <c r="C11" s="18" t="s">
        <v>36</v>
      </c>
      <c r="D11" s="19" t="s">
        <v>34</v>
      </c>
      <c r="E11" s="19">
        <f>163*1*0.5</f>
        <v>81.5</v>
      </c>
      <c r="F11" s="20">
        <v>5</v>
      </c>
      <c r="G11" s="20">
        <f t="shared" si="0"/>
        <v>0</v>
      </c>
      <c r="H11" s="20">
        <v>0</v>
      </c>
      <c r="I11" s="26">
        <v>0</v>
      </c>
      <c r="J11" s="20">
        <v>10</v>
      </c>
      <c r="K11" s="26">
        <f>(F11+G11+J11)*$K$4</f>
        <v>4.2</v>
      </c>
      <c r="L11" s="26">
        <f>(F11+G11+J11+K11)*$L$4</f>
        <v>1.728</v>
      </c>
      <c r="M11" s="26">
        <f t="shared" si="1"/>
        <v>20.928</v>
      </c>
      <c r="N11" s="26">
        <f t="shared" si="2"/>
        <v>1705.632</v>
      </c>
      <c r="O11" s="17"/>
    </row>
    <row r="12" s="2" customFormat="1" ht="38.25" customHeight="1" outlineLevel="1" spans="1:15">
      <c r="A12" s="17">
        <v>7</v>
      </c>
      <c r="B12" s="17" t="s">
        <v>37</v>
      </c>
      <c r="C12" s="18" t="s">
        <v>38</v>
      </c>
      <c r="D12" s="19" t="s">
        <v>39</v>
      </c>
      <c r="E12" s="19">
        <v>6</v>
      </c>
      <c r="F12" s="20">
        <v>1902</v>
      </c>
      <c r="G12" s="20">
        <f t="shared" si="0"/>
        <v>3000</v>
      </c>
      <c r="H12" s="20">
        <v>3000</v>
      </c>
      <c r="I12" s="26">
        <v>0</v>
      </c>
      <c r="J12" s="20">
        <v>800</v>
      </c>
      <c r="K12" s="26">
        <f>(F12+G12+J12)*$K$4</f>
        <v>1596.56</v>
      </c>
      <c r="L12" s="26">
        <f>(F12+G12+J12+K12)*$L$4</f>
        <v>656.8704</v>
      </c>
      <c r="M12" s="26">
        <f t="shared" si="1"/>
        <v>7955.4304</v>
      </c>
      <c r="N12" s="26">
        <f t="shared" si="2"/>
        <v>47732.5824</v>
      </c>
      <c r="O12" s="17"/>
    </row>
    <row r="13" s="2" customFormat="1" ht="38.25" customHeight="1" outlineLevel="1" spans="1:15">
      <c r="A13" s="17">
        <v>8</v>
      </c>
      <c r="B13" s="17" t="s">
        <v>40</v>
      </c>
      <c r="C13" s="18" t="s">
        <v>41</v>
      </c>
      <c r="D13" s="19" t="s">
        <v>42</v>
      </c>
      <c r="E13" s="19">
        <v>6</v>
      </c>
      <c r="F13" s="20">
        <v>50</v>
      </c>
      <c r="G13" s="20">
        <f t="shared" si="0"/>
        <v>320</v>
      </c>
      <c r="H13" s="20">
        <v>320</v>
      </c>
      <c r="I13" s="26">
        <v>0</v>
      </c>
      <c r="J13" s="20">
        <v>20</v>
      </c>
      <c r="K13" s="26">
        <f>(F13+G13+J13)*$K$4</f>
        <v>109.2</v>
      </c>
      <c r="L13" s="26">
        <f>(F13+G13+J13+K13)*$L$4</f>
        <v>44.928</v>
      </c>
      <c r="M13" s="26">
        <f t="shared" si="1"/>
        <v>544.128</v>
      </c>
      <c r="N13" s="26">
        <f t="shared" si="2"/>
        <v>3264.768</v>
      </c>
      <c r="O13" s="17" t="s">
        <v>43</v>
      </c>
    </row>
    <row r="14" s="2" customFormat="1" ht="51" customHeight="1" outlineLevel="1" spans="1:15">
      <c r="A14" s="17">
        <v>9</v>
      </c>
      <c r="B14" s="17" t="s">
        <v>44</v>
      </c>
      <c r="C14" s="18" t="s">
        <v>45</v>
      </c>
      <c r="D14" s="19" t="s">
        <v>42</v>
      </c>
      <c r="E14" s="19">
        <v>6</v>
      </c>
      <c r="F14" s="20">
        <v>51.16</v>
      </c>
      <c r="G14" s="20">
        <f t="shared" si="0"/>
        <v>128.82</v>
      </c>
      <c r="H14" s="20">
        <v>128.82</v>
      </c>
      <c r="I14" s="26">
        <v>0</v>
      </c>
      <c r="J14" s="20">
        <v>6.86</v>
      </c>
      <c r="K14" s="26">
        <f>(F14+G14+J14)*$K$4</f>
        <v>52.3152</v>
      </c>
      <c r="L14" s="26">
        <f>(F14+G14+J14+K14)*$L$4</f>
        <v>21.523968</v>
      </c>
      <c r="M14" s="26">
        <f t="shared" si="1"/>
        <v>260.679168</v>
      </c>
      <c r="N14" s="26">
        <f t="shared" si="2"/>
        <v>1564.075008</v>
      </c>
      <c r="O14" s="17" t="s">
        <v>46</v>
      </c>
    </row>
    <row r="15" s="2" customFormat="1" ht="49.5" customHeight="1" outlineLevel="1" spans="1:15">
      <c r="A15" s="17">
        <v>10</v>
      </c>
      <c r="B15" s="17" t="s">
        <v>47</v>
      </c>
      <c r="C15" s="18" t="s">
        <v>48</v>
      </c>
      <c r="D15" s="19" t="s">
        <v>42</v>
      </c>
      <c r="E15" s="19">
        <v>6</v>
      </c>
      <c r="F15" s="20">
        <v>43.48</v>
      </c>
      <c r="G15" s="20">
        <f t="shared" si="0"/>
        <v>54.78</v>
      </c>
      <c r="H15" s="20">
        <v>54.78</v>
      </c>
      <c r="I15" s="26">
        <v>0</v>
      </c>
      <c r="J15" s="20">
        <v>37.15</v>
      </c>
      <c r="K15" s="26">
        <f>(F15+G15+J15)*$K$4</f>
        <v>37.9148</v>
      </c>
      <c r="L15" s="26">
        <f>(F15+G15+J15+K15)*$L$4</f>
        <v>15.599232</v>
      </c>
      <c r="M15" s="26">
        <f t="shared" si="1"/>
        <v>188.924032</v>
      </c>
      <c r="N15" s="26">
        <f t="shared" si="2"/>
        <v>1133.544192</v>
      </c>
      <c r="O15" s="17" t="s">
        <v>49</v>
      </c>
    </row>
    <row r="16" s="2" customFormat="1" ht="49.5" customHeight="1" outlineLevel="1" spans="1:15">
      <c r="A16" s="17">
        <v>11</v>
      </c>
      <c r="B16" s="17" t="s">
        <v>50</v>
      </c>
      <c r="C16" s="18" t="s">
        <v>51</v>
      </c>
      <c r="D16" s="19" t="s">
        <v>42</v>
      </c>
      <c r="E16" s="19">
        <v>6</v>
      </c>
      <c r="F16" s="20">
        <v>43.49</v>
      </c>
      <c r="G16" s="20">
        <f t="shared" si="0"/>
        <v>81.81</v>
      </c>
      <c r="H16" s="20">
        <v>81.81</v>
      </c>
      <c r="I16" s="26">
        <v>0</v>
      </c>
      <c r="J16" s="20">
        <v>37.15</v>
      </c>
      <c r="K16" s="26">
        <f>(F16+G16+J16)*$K$4</f>
        <v>45.486</v>
      </c>
      <c r="L16" s="26">
        <f>(F16+G16+J16+K16)*$L$4</f>
        <v>18.71424</v>
      </c>
      <c r="M16" s="26">
        <f t="shared" si="1"/>
        <v>226.65024</v>
      </c>
      <c r="N16" s="26">
        <f t="shared" si="2"/>
        <v>1359.90144</v>
      </c>
      <c r="O16" s="17" t="s">
        <v>49</v>
      </c>
    </row>
    <row r="17" s="2" customFormat="1" ht="48" customHeight="1" outlineLevel="1" spans="1:15">
      <c r="A17" s="17">
        <v>12</v>
      </c>
      <c r="B17" s="17" t="s">
        <v>44</v>
      </c>
      <c r="C17" s="18" t="s">
        <v>52</v>
      </c>
      <c r="D17" s="19" t="s">
        <v>42</v>
      </c>
      <c r="E17" s="19">
        <v>17</v>
      </c>
      <c r="F17" s="20">
        <v>26.84</v>
      </c>
      <c r="G17" s="20">
        <f t="shared" si="0"/>
        <v>51.53</v>
      </c>
      <c r="H17" s="20">
        <v>51.53</v>
      </c>
      <c r="I17" s="26">
        <v>0</v>
      </c>
      <c r="J17" s="20">
        <v>3.23</v>
      </c>
      <c r="K17" s="26">
        <f>(F17+G17+J17)*$K$4</f>
        <v>22.848</v>
      </c>
      <c r="L17" s="26">
        <f>(F17+G17+J17+K17)*$L$4</f>
        <v>9.40032</v>
      </c>
      <c r="M17" s="26">
        <f t="shared" si="1"/>
        <v>113.84832</v>
      </c>
      <c r="N17" s="26">
        <f t="shared" si="2"/>
        <v>1935.42144</v>
      </c>
      <c r="O17" s="17" t="s">
        <v>53</v>
      </c>
    </row>
    <row r="18" s="2" customFormat="1" ht="49.5" customHeight="1" outlineLevel="1" spans="1:15">
      <c r="A18" s="17">
        <v>13</v>
      </c>
      <c r="B18" s="17" t="s">
        <v>47</v>
      </c>
      <c r="C18" s="18" t="s">
        <v>54</v>
      </c>
      <c r="D18" s="19" t="s">
        <v>42</v>
      </c>
      <c r="E18" s="19">
        <v>17</v>
      </c>
      <c r="F18" s="20">
        <v>17.91</v>
      </c>
      <c r="G18" s="20">
        <f t="shared" si="0"/>
        <v>50.5</v>
      </c>
      <c r="H18" s="20">
        <v>50.5</v>
      </c>
      <c r="I18" s="26">
        <v>0</v>
      </c>
      <c r="J18" s="20">
        <v>8.91</v>
      </c>
      <c r="K18" s="26">
        <f>(F18+G18+J18)*$K$4</f>
        <v>21.6496</v>
      </c>
      <c r="L18" s="26">
        <f>(F18+G18+J18+K18)*$L$4</f>
        <v>8.907264</v>
      </c>
      <c r="M18" s="26">
        <f t="shared" si="1"/>
        <v>107.876864</v>
      </c>
      <c r="N18" s="26">
        <f t="shared" si="2"/>
        <v>1833.906688</v>
      </c>
      <c r="O18" s="17" t="s">
        <v>55</v>
      </c>
    </row>
    <row r="19" s="2" customFormat="1" ht="51.75" customHeight="1" outlineLevel="1" spans="1:15">
      <c r="A19" s="17">
        <v>14</v>
      </c>
      <c r="B19" s="17" t="s">
        <v>50</v>
      </c>
      <c r="C19" s="18" t="s">
        <v>56</v>
      </c>
      <c r="D19" s="19" t="s">
        <v>42</v>
      </c>
      <c r="E19" s="19">
        <v>17</v>
      </c>
      <c r="F19" s="20">
        <v>17.91</v>
      </c>
      <c r="G19" s="20">
        <f t="shared" si="0"/>
        <v>67.67</v>
      </c>
      <c r="H19" s="20">
        <v>67.67</v>
      </c>
      <c r="I19" s="26">
        <v>0</v>
      </c>
      <c r="J19" s="20">
        <v>8.91</v>
      </c>
      <c r="K19" s="26">
        <f>(F19+G19+J19)*$K$4</f>
        <v>26.4572</v>
      </c>
      <c r="L19" s="26">
        <f>(F19+G19+J19+K19)*$L$4</f>
        <v>10.885248</v>
      </c>
      <c r="M19" s="26">
        <f t="shared" si="1"/>
        <v>131.832448</v>
      </c>
      <c r="N19" s="26">
        <f t="shared" si="2"/>
        <v>2241.151616</v>
      </c>
      <c r="O19" s="17" t="s">
        <v>49</v>
      </c>
    </row>
    <row r="20" s="2" customFormat="1" ht="46.5" customHeight="1" outlineLevel="1" spans="1:15">
      <c r="A20" s="17">
        <v>15</v>
      </c>
      <c r="B20" s="17" t="s">
        <v>57</v>
      </c>
      <c r="C20" s="18" t="s">
        <v>58</v>
      </c>
      <c r="D20" s="19" t="s">
        <v>42</v>
      </c>
      <c r="E20" s="19">
        <v>6</v>
      </c>
      <c r="F20" s="20">
        <v>43.48</v>
      </c>
      <c r="G20" s="20">
        <f t="shared" si="0"/>
        <v>287.61</v>
      </c>
      <c r="H20" s="20">
        <v>287.61</v>
      </c>
      <c r="I20" s="26">
        <v>0</v>
      </c>
      <c r="J20" s="20">
        <v>37.15</v>
      </c>
      <c r="K20" s="26">
        <f>(F20+G20+J20)*$K$4</f>
        <v>103.1072</v>
      </c>
      <c r="L20" s="26">
        <f>(F20+G20+J20+K20)*$L$4</f>
        <v>42.421248</v>
      </c>
      <c r="M20" s="26">
        <f t="shared" si="1"/>
        <v>513.768448</v>
      </c>
      <c r="N20" s="26">
        <f t="shared" si="2"/>
        <v>3082.610688</v>
      </c>
      <c r="O20" s="17" t="s">
        <v>49</v>
      </c>
    </row>
    <row r="21" s="1" customFormat="1" ht="18" customHeight="1" spans="1:15">
      <c r="A21" s="13" t="s">
        <v>59</v>
      </c>
      <c r="B21" s="14" t="s">
        <v>60</v>
      </c>
      <c r="C21" s="14" t="s">
        <v>22</v>
      </c>
      <c r="D21" s="13"/>
      <c r="E21" s="15"/>
      <c r="F21" s="20"/>
      <c r="G21" s="16"/>
      <c r="H21" s="20"/>
      <c r="I21" s="26"/>
      <c r="J21" s="20"/>
      <c r="K21" s="26"/>
      <c r="L21" s="26"/>
      <c r="M21" s="26"/>
      <c r="N21" s="26">
        <f>SUM(N22:N30)</f>
        <v>43308.204718848</v>
      </c>
      <c r="O21" s="13"/>
    </row>
    <row r="22" s="2" customFormat="1" ht="84.75" customHeight="1" outlineLevel="1" spans="1:15">
      <c r="A22" s="21">
        <v>1</v>
      </c>
      <c r="B22" s="17" t="s">
        <v>61</v>
      </c>
      <c r="C22" s="18" t="s">
        <v>62</v>
      </c>
      <c r="D22" s="19" t="s">
        <v>25</v>
      </c>
      <c r="E22" s="19">
        <v>147.37</v>
      </c>
      <c r="F22" s="20">
        <v>30</v>
      </c>
      <c r="G22" s="20">
        <v>38.42</v>
      </c>
      <c r="H22" s="20">
        <v>35.2183333333334</v>
      </c>
      <c r="I22" s="26">
        <v>0</v>
      </c>
      <c r="J22" s="20">
        <v>11.9416</v>
      </c>
      <c r="K22" s="26">
        <f>(F22+G22+J22)*$K$4</f>
        <v>22.501248</v>
      </c>
      <c r="L22" s="26">
        <f>(F22+G22+J22+K22)*$L$4</f>
        <v>9.25765632</v>
      </c>
      <c r="M22" s="26">
        <f t="shared" si="1"/>
        <v>112.12050432</v>
      </c>
      <c r="N22" s="26">
        <f t="shared" si="2"/>
        <v>16523.1987216384</v>
      </c>
      <c r="O22" s="17" t="s">
        <v>63</v>
      </c>
    </row>
    <row r="23" s="2" customFormat="1" ht="73.5" customHeight="1" outlineLevel="1" spans="1:15">
      <c r="A23" s="21">
        <v>2</v>
      </c>
      <c r="B23" s="17" t="s">
        <v>61</v>
      </c>
      <c r="C23" s="18" t="s">
        <v>64</v>
      </c>
      <c r="D23" s="19" t="s">
        <v>25</v>
      </c>
      <c r="E23" s="19">
        <v>91.8</v>
      </c>
      <c r="F23" s="20">
        <v>35</v>
      </c>
      <c r="G23" s="20">
        <f t="shared" ref="G22:G30" si="3">H23*(1+I23)</f>
        <v>55.935</v>
      </c>
      <c r="H23" s="20">
        <v>55.935</v>
      </c>
      <c r="I23" s="26">
        <v>0</v>
      </c>
      <c r="J23" s="20">
        <v>14.101</v>
      </c>
      <c r="K23" s="26">
        <f>(F23+G23+J23)*$K$4</f>
        <v>29.41008</v>
      </c>
      <c r="L23" s="26">
        <f>(F23+G23+J23+K23)*$L$4</f>
        <v>12.1001472</v>
      </c>
      <c r="M23" s="26">
        <f t="shared" si="1"/>
        <v>146.5462272</v>
      </c>
      <c r="N23" s="26">
        <f t="shared" si="2"/>
        <v>13452.94365696</v>
      </c>
      <c r="O23" s="17" t="s">
        <v>63</v>
      </c>
    </row>
    <row r="24" s="2" customFormat="1" ht="58.5" customHeight="1" outlineLevel="1" spans="1:15">
      <c r="A24" s="21">
        <v>3</v>
      </c>
      <c r="B24" s="17" t="s">
        <v>65</v>
      </c>
      <c r="C24" s="18" t="s">
        <v>66</v>
      </c>
      <c r="D24" s="19" t="s">
        <v>25</v>
      </c>
      <c r="E24" s="19">
        <v>70.47</v>
      </c>
      <c r="F24" s="20">
        <v>20</v>
      </c>
      <c r="G24" s="20">
        <f t="shared" si="3"/>
        <v>33.561</v>
      </c>
      <c r="H24" s="20">
        <v>33.561</v>
      </c>
      <c r="I24" s="26">
        <v>0</v>
      </c>
      <c r="J24" s="20">
        <v>4.0474</v>
      </c>
      <c r="K24" s="26">
        <f>(F24+G24+J24)*$K$4</f>
        <v>16.130352</v>
      </c>
      <c r="L24" s="26">
        <f>(F24+G24+J24+K24)*$L$4</f>
        <v>6.63648768</v>
      </c>
      <c r="M24" s="26">
        <f t="shared" si="1"/>
        <v>80.37523968</v>
      </c>
      <c r="N24" s="26">
        <f t="shared" si="2"/>
        <v>5664.0431402496</v>
      </c>
      <c r="O24" s="17" t="s">
        <v>63</v>
      </c>
    </row>
    <row r="25" s="2" customFormat="1" ht="25.5" customHeight="1" outlineLevel="1" spans="1:15">
      <c r="A25" s="21">
        <v>4</v>
      </c>
      <c r="B25" s="17" t="s">
        <v>32</v>
      </c>
      <c r="C25" s="18" t="s">
        <v>67</v>
      </c>
      <c r="D25" s="19" t="s">
        <v>34</v>
      </c>
      <c r="E25" s="19">
        <f>309*1*0.5</f>
        <v>154.5</v>
      </c>
      <c r="F25" s="20">
        <v>5</v>
      </c>
      <c r="G25" s="20">
        <f t="shared" si="3"/>
        <v>0</v>
      </c>
      <c r="H25" s="20">
        <v>0</v>
      </c>
      <c r="I25" s="26">
        <v>0</v>
      </c>
      <c r="J25" s="20">
        <v>5</v>
      </c>
      <c r="K25" s="26">
        <f>(F25+G25+J25)*$K$4</f>
        <v>2.8</v>
      </c>
      <c r="L25" s="26">
        <f>(F25+G25+J25+K25)*$L$4</f>
        <v>1.152</v>
      </c>
      <c r="M25" s="26">
        <f t="shared" si="1"/>
        <v>13.952</v>
      </c>
      <c r="N25" s="26">
        <f t="shared" si="2"/>
        <v>2155.584</v>
      </c>
      <c r="O25" s="17"/>
    </row>
    <row r="26" s="2" customFormat="1" ht="40.5" customHeight="1" outlineLevel="1" spans="1:15">
      <c r="A26" s="21">
        <v>5</v>
      </c>
      <c r="B26" s="17" t="s">
        <v>35</v>
      </c>
      <c r="C26" s="18" t="s">
        <v>68</v>
      </c>
      <c r="D26" s="19" t="s">
        <v>34</v>
      </c>
      <c r="E26" s="19">
        <f>309*1*0.5</f>
        <v>154.5</v>
      </c>
      <c r="F26" s="20">
        <v>5</v>
      </c>
      <c r="G26" s="20">
        <f t="shared" si="3"/>
        <v>0</v>
      </c>
      <c r="H26" s="20">
        <v>0</v>
      </c>
      <c r="I26" s="26">
        <v>0</v>
      </c>
      <c r="J26" s="20">
        <v>5</v>
      </c>
      <c r="K26" s="26">
        <f>(F26+G26+J26)*$K$4</f>
        <v>2.8</v>
      </c>
      <c r="L26" s="26">
        <f>(F26+G26+J26+K26)*$L$4</f>
        <v>1.152</v>
      </c>
      <c r="M26" s="26">
        <f t="shared" si="1"/>
        <v>13.952</v>
      </c>
      <c r="N26" s="26">
        <f t="shared" si="2"/>
        <v>2155.584</v>
      </c>
      <c r="O26" s="17"/>
    </row>
    <row r="27" s="2" customFormat="1" ht="57" customHeight="1" outlineLevel="1" spans="1:15">
      <c r="A27" s="21">
        <v>6</v>
      </c>
      <c r="B27" s="17" t="s">
        <v>69</v>
      </c>
      <c r="C27" s="18" t="s">
        <v>70</v>
      </c>
      <c r="D27" s="19" t="s">
        <v>39</v>
      </c>
      <c r="E27" s="19">
        <v>10</v>
      </c>
      <c r="F27" s="20">
        <v>30</v>
      </c>
      <c r="G27" s="20">
        <f t="shared" si="3"/>
        <v>33.9</v>
      </c>
      <c r="H27" s="20">
        <v>33.9</v>
      </c>
      <c r="I27" s="26">
        <v>0</v>
      </c>
      <c r="J27" s="20">
        <v>5</v>
      </c>
      <c r="K27" s="26">
        <f>(F27+G27+J27)*$K$4</f>
        <v>19.292</v>
      </c>
      <c r="L27" s="26">
        <f>(F27+G27+J27+K27)*$L$4</f>
        <v>7.93728</v>
      </c>
      <c r="M27" s="26">
        <f t="shared" si="1"/>
        <v>96.12928</v>
      </c>
      <c r="N27" s="26">
        <f t="shared" si="2"/>
        <v>961.2928</v>
      </c>
      <c r="O27" s="17" t="s">
        <v>63</v>
      </c>
    </row>
    <row r="28" s="2" customFormat="1" ht="40.5" customHeight="1" outlineLevel="1" spans="1:15">
      <c r="A28" s="21">
        <v>7</v>
      </c>
      <c r="B28" s="17" t="s">
        <v>69</v>
      </c>
      <c r="C28" s="18" t="s">
        <v>71</v>
      </c>
      <c r="D28" s="19" t="s">
        <v>39</v>
      </c>
      <c r="E28" s="19">
        <v>5</v>
      </c>
      <c r="F28" s="20">
        <v>30</v>
      </c>
      <c r="G28" s="20">
        <f t="shared" si="3"/>
        <v>67.8</v>
      </c>
      <c r="H28" s="20">
        <v>67.8</v>
      </c>
      <c r="I28" s="26">
        <v>0</v>
      </c>
      <c r="J28" s="20">
        <v>5</v>
      </c>
      <c r="K28" s="26">
        <f>(F28+G28+J28)*$K$4</f>
        <v>28.784</v>
      </c>
      <c r="L28" s="26">
        <f>(F28+G28+J28+K28)*$L$4</f>
        <v>11.84256</v>
      </c>
      <c r="M28" s="26">
        <f t="shared" si="1"/>
        <v>143.42656</v>
      </c>
      <c r="N28" s="26">
        <f t="shared" si="2"/>
        <v>717.1328</v>
      </c>
      <c r="O28" s="17" t="s">
        <v>63</v>
      </c>
    </row>
    <row r="29" s="2" customFormat="1" ht="33" customHeight="1" outlineLevel="1" spans="1:15">
      <c r="A29" s="21">
        <v>8</v>
      </c>
      <c r="B29" s="17" t="s">
        <v>40</v>
      </c>
      <c r="C29" s="18" t="s">
        <v>72</v>
      </c>
      <c r="D29" s="19" t="s">
        <v>42</v>
      </c>
      <c r="E29" s="19">
        <v>10</v>
      </c>
      <c r="F29" s="20">
        <v>30</v>
      </c>
      <c r="G29" s="20">
        <f t="shared" si="3"/>
        <v>33.9</v>
      </c>
      <c r="H29" s="20">
        <v>33.9</v>
      </c>
      <c r="I29" s="26">
        <v>0</v>
      </c>
      <c r="J29" s="20">
        <v>5</v>
      </c>
      <c r="K29" s="26">
        <f>(F29+G29+J29)*$K$4</f>
        <v>19.292</v>
      </c>
      <c r="L29" s="26">
        <f>(F29+G29+J29+K29)*$L$4</f>
        <v>7.93728</v>
      </c>
      <c r="M29" s="26">
        <f t="shared" si="1"/>
        <v>96.12928</v>
      </c>
      <c r="N29" s="26">
        <f t="shared" si="2"/>
        <v>961.2928</v>
      </c>
      <c r="O29" s="17" t="s">
        <v>63</v>
      </c>
    </row>
    <row r="30" s="2" customFormat="1" ht="33" customHeight="1" outlineLevel="1" spans="1:15">
      <c r="A30" s="21">
        <v>9</v>
      </c>
      <c r="B30" s="17" t="s">
        <v>40</v>
      </c>
      <c r="C30" s="18" t="s">
        <v>73</v>
      </c>
      <c r="D30" s="19" t="s">
        <v>42</v>
      </c>
      <c r="E30" s="19">
        <v>5</v>
      </c>
      <c r="F30" s="20">
        <v>30</v>
      </c>
      <c r="G30" s="20">
        <f t="shared" si="3"/>
        <v>67.8</v>
      </c>
      <c r="H30" s="20">
        <v>67.8</v>
      </c>
      <c r="I30" s="26">
        <v>0</v>
      </c>
      <c r="J30" s="20">
        <v>5</v>
      </c>
      <c r="K30" s="26">
        <f>(F30+G30+J30)*$K$4</f>
        <v>28.784</v>
      </c>
      <c r="L30" s="26">
        <f>(F30+G30+J30+K30)*$L$4</f>
        <v>11.84256</v>
      </c>
      <c r="M30" s="26">
        <f t="shared" si="1"/>
        <v>143.42656</v>
      </c>
      <c r="N30" s="26">
        <f t="shared" si="2"/>
        <v>717.1328</v>
      </c>
      <c r="O30" s="17" t="s">
        <v>63</v>
      </c>
    </row>
    <row r="31" s="1" customFormat="1" ht="16.5" customHeight="1" spans="1:15">
      <c r="A31" s="22" t="s">
        <v>74</v>
      </c>
      <c r="B31" s="14" t="s">
        <v>75</v>
      </c>
      <c r="C31" s="14" t="s">
        <v>22</v>
      </c>
      <c r="D31" s="23"/>
      <c r="E31" s="23"/>
      <c r="F31" s="20"/>
      <c r="G31" s="16"/>
      <c r="H31" s="20"/>
      <c r="I31" s="26"/>
      <c r="J31" s="20"/>
      <c r="K31" s="26"/>
      <c r="L31" s="26"/>
      <c r="M31" s="26"/>
      <c r="N31" s="26">
        <f>SUM(N32:N46)</f>
        <v>103187.129099893</v>
      </c>
      <c r="O31" s="13"/>
    </row>
    <row r="32" s="2" customFormat="1" ht="62.25" customHeight="1" outlineLevel="1" spans="1:15">
      <c r="A32" s="21">
        <v>1</v>
      </c>
      <c r="B32" s="17" t="s">
        <v>76</v>
      </c>
      <c r="C32" s="18" t="s">
        <v>77</v>
      </c>
      <c r="D32" s="21" t="s">
        <v>25</v>
      </c>
      <c r="E32" s="19">
        <v>15</v>
      </c>
      <c r="F32" s="20">
        <v>22</v>
      </c>
      <c r="G32" s="20">
        <v>71.22</v>
      </c>
      <c r="H32" s="20">
        <v>64.636</v>
      </c>
      <c r="I32" s="26">
        <v>0</v>
      </c>
      <c r="J32" s="20">
        <v>26.2078</v>
      </c>
      <c r="K32" s="26">
        <f>(F32+G32+J32)*$K$4</f>
        <v>33.439784</v>
      </c>
      <c r="L32" s="26">
        <f>(F32+G32+J32+K32)*$L$4</f>
        <v>13.75808256</v>
      </c>
      <c r="M32" s="26">
        <f t="shared" si="1"/>
        <v>166.62566656</v>
      </c>
      <c r="N32" s="26">
        <f t="shared" si="2"/>
        <v>2499.3849984</v>
      </c>
      <c r="O32" s="17" t="s">
        <v>78</v>
      </c>
    </row>
    <row r="33" s="2" customFormat="1" ht="59.25" customHeight="1" outlineLevel="1" spans="1:15">
      <c r="A33" s="21">
        <v>2</v>
      </c>
      <c r="B33" s="17" t="s">
        <v>76</v>
      </c>
      <c r="C33" s="18" t="s">
        <v>79</v>
      </c>
      <c r="D33" s="21" t="s">
        <v>25</v>
      </c>
      <c r="E33" s="19">
        <v>15</v>
      </c>
      <c r="F33" s="20">
        <v>25</v>
      </c>
      <c r="G33" s="20">
        <f t="shared" ref="G32:G46" si="4">H33*(1+I33)</f>
        <v>97.3683333333334</v>
      </c>
      <c r="H33" s="20">
        <v>97.3683333333334</v>
      </c>
      <c r="I33" s="26">
        <v>0</v>
      </c>
      <c r="J33" s="20">
        <v>33.335</v>
      </c>
      <c r="K33" s="26">
        <f>(F33+G33+J33)*$K$4</f>
        <v>43.5969333333334</v>
      </c>
      <c r="L33" s="26">
        <f>(F33+G33+J33+K33)*$L$4</f>
        <v>17.937024</v>
      </c>
      <c r="M33" s="26">
        <f t="shared" si="1"/>
        <v>217.237290666667</v>
      </c>
      <c r="N33" s="26">
        <f t="shared" si="2"/>
        <v>3258.55936</v>
      </c>
      <c r="O33" s="17" t="s">
        <v>78</v>
      </c>
    </row>
    <row r="34" s="2" customFormat="1" ht="62.25" customHeight="1" outlineLevel="1" spans="1:15">
      <c r="A34" s="21">
        <v>3</v>
      </c>
      <c r="B34" s="17" t="s">
        <v>80</v>
      </c>
      <c r="C34" s="18" t="s">
        <v>81</v>
      </c>
      <c r="D34" s="21" t="s">
        <v>25</v>
      </c>
      <c r="E34" s="19">
        <v>50</v>
      </c>
      <c r="F34" s="20">
        <v>20</v>
      </c>
      <c r="G34" s="20">
        <f t="shared" si="4"/>
        <v>5.28275</v>
      </c>
      <c r="H34" s="20">
        <v>5.28275</v>
      </c>
      <c r="I34" s="26">
        <v>0</v>
      </c>
      <c r="J34" s="20">
        <v>17.0628</v>
      </c>
      <c r="K34" s="26">
        <f>(F34+G34+J34)*$K$4</f>
        <v>11.856754</v>
      </c>
      <c r="L34" s="26">
        <f>(F34+G34+J34+K34)*$L$4</f>
        <v>4.87820736</v>
      </c>
      <c r="M34" s="26">
        <f t="shared" si="1"/>
        <v>59.08051136</v>
      </c>
      <c r="N34" s="26">
        <f t="shared" si="2"/>
        <v>2954.025568</v>
      </c>
      <c r="O34" s="17" t="s">
        <v>63</v>
      </c>
    </row>
    <row r="35" s="2" customFormat="1" ht="57.75" customHeight="1" outlineLevel="1" spans="1:15">
      <c r="A35" s="21">
        <v>4</v>
      </c>
      <c r="B35" s="17" t="s">
        <v>80</v>
      </c>
      <c r="C35" s="18" t="s">
        <v>82</v>
      </c>
      <c r="D35" s="21" t="s">
        <v>25</v>
      </c>
      <c r="E35" s="19">
        <v>50</v>
      </c>
      <c r="F35" s="20">
        <v>25</v>
      </c>
      <c r="G35" s="20">
        <f t="shared" si="4"/>
        <v>9.3225</v>
      </c>
      <c r="H35" s="20">
        <v>9.3225</v>
      </c>
      <c r="I35" s="26">
        <v>0</v>
      </c>
      <c r="J35" s="20">
        <v>19.175</v>
      </c>
      <c r="K35" s="26">
        <f>(F35+G35+J35)*$K$4</f>
        <v>14.9793</v>
      </c>
      <c r="L35" s="26">
        <f>(F35+G35+J35+K35)*$L$4</f>
        <v>6.162912</v>
      </c>
      <c r="M35" s="26">
        <f t="shared" si="1"/>
        <v>74.639712</v>
      </c>
      <c r="N35" s="26">
        <f t="shared" si="2"/>
        <v>3731.9856</v>
      </c>
      <c r="O35" s="17" t="s">
        <v>63</v>
      </c>
    </row>
    <row r="36" s="2" customFormat="1" ht="63" customHeight="1" outlineLevel="1" spans="1:15">
      <c r="A36" s="21">
        <v>5</v>
      </c>
      <c r="B36" s="17" t="s">
        <v>80</v>
      </c>
      <c r="C36" s="18" t="s">
        <v>83</v>
      </c>
      <c r="D36" s="21" t="s">
        <v>25</v>
      </c>
      <c r="E36" s="19">
        <v>67.89</v>
      </c>
      <c r="F36" s="20">
        <v>25</v>
      </c>
      <c r="G36" s="20">
        <f t="shared" si="4"/>
        <v>14.60525</v>
      </c>
      <c r="H36" s="20">
        <v>14.60525</v>
      </c>
      <c r="I36" s="26">
        <v>0</v>
      </c>
      <c r="J36" s="20">
        <v>26.3494</v>
      </c>
      <c r="K36" s="26">
        <f>(F36+G36+J36)*$K$4</f>
        <v>18.467302</v>
      </c>
      <c r="L36" s="26">
        <f>(F36+G36+J36+K36)*$L$4</f>
        <v>7.59797568</v>
      </c>
      <c r="M36" s="26">
        <f t="shared" si="1"/>
        <v>92.01992768</v>
      </c>
      <c r="N36" s="26">
        <f t="shared" si="2"/>
        <v>6247.2328901952</v>
      </c>
      <c r="O36" s="17" t="s">
        <v>63</v>
      </c>
    </row>
    <row r="37" s="2" customFormat="1" ht="61.5" customHeight="1" outlineLevel="1" spans="1:15">
      <c r="A37" s="21">
        <v>6</v>
      </c>
      <c r="B37" s="17" t="s">
        <v>80</v>
      </c>
      <c r="C37" s="18" t="s">
        <v>84</v>
      </c>
      <c r="D37" s="21" t="s">
        <v>25</v>
      </c>
      <c r="E37" s="19">
        <f>40.82+8.9</f>
        <v>49.72</v>
      </c>
      <c r="F37" s="20">
        <v>30</v>
      </c>
      <c r="G37" s="20">
        <f t="shared" si="4"/>
        <v>33.561</v>
      </c>
      <c r="H37" s="20">
        <v>33.561</v>
      </c>
      <c r="I37" s="26">
        <v>0</v>
      </c>
      <c r="J37" s="20">
        <v>23.9068</v>
      </c>
      <c r="K37" s="26">
        <f>(F37+G37+J37)*$K$4</f>
        <v>24.490984</v>
      </c>
      <c r="L37" s="26">
        <f>(F37+G37+J37+K37)*$L$4</f>
        <v>10.07629056</v>
      </c>
      <c r="M37" s="26">
        <f t="shared" si="1"/>
        <v>122.03507456</v>
      </c>
      <c r="N37" s="26">
        <f t="shared" si="2"/>
        <v>6067.5839071232</v>
      </c>
      <c r="O37" s="17" t="s">
        <v>63</v>
      </c>
    </row>
    <row r="38" s="2" customFormat="1" ht="72" customHeight="1" outlineLevel="1" spans="1:15">
      <c r="A38" s="21">
        <v>7</v>
      </c>
      <c r="B38" s="17" t="s">
        <v>61</v>
      </c>
      <c r="C38" s="18" t="s">
        <v>85</v>
      </c>
      <c r="D38" s="21" t="s">
        <v>25</v>
      </c>
      <c r="E38" s="19">
        <f>130.81+127.34</f>
        <v>258.15</v>
      </c>
      <c r="F38" s="20">
        <v>25</v>
      </c>
      <c r="G38" s="20">
        <f t="shared" si="4"/>
        <v>18.645</v>
      </c>
      <c r="H38" s="20">
        <v>18.645</v>
      </c>
      <c r="I38" s="26">
        <v>0</v>
      </c>
      <c r="J38" s="20">
        <v>11.918</v>
      </c>
      <c r="K38" s="26">
        <f>(F38+G38+J38)*$K$4</f>
        <v>15.55764</v>
      </c>
      <c r="L38" s="26">
        <f>(F38+G38+J38+K38)*$L$4</f>
        <v>6.4008576</v>
      </c>
      <c r="M38" s="26">
        <f t="shared" si="1"/>
        <v>77.5214976</v>
      </c>
      <c r="N38" s="26">
        <f t="shared" si="2"/>
        <v>20012.17460544</v>
      </c>
      <c r="O38" s="17" t="s">
        <v>63</v>
      </c>
    </row>
    <row r="39" s="2" customFormat="1" ht="68.25" customHeight="1" outlineLevel="1" spans="1:15">
      <c r="A39" s="21">
        <v>8</v>
      </c>
      <c r="B39" s="17" t="s">
        <v>61</v>
      </c>
      <c r="C39" s="18" t="s">
        <v>86</v>
      </c>
      <c r="D39" s="21" t="s">
        <v>25</v>
      </c>
      <c r="E39" s="19">
        <v>87.17</v>
      </c>
      <c r="F39" s="20">
        <v>30</v>
      </c>
      <c r="G39" s="20">
        <f t="shared" si="4"/>
        <v>35.2183333333334</v>
      </c>
      <c r="H39" s="20">
        <v>35.2183333333334</v>
      </c>
      <c r="I39" s="26">
        <v>0</v>
      </c>
      <c r="J39" s="20">
        <v>19.0924</v>
      </c>
      <c r="K39" s="26">
        <f>(F39+G39+J39)*$K$4</f>
        <v>23.6070053333334</v>
      </c>
      <c r="L39" s="26">
        <f>(F39+G39+J39+K39)*$L$4</f>
        <v>9.71259648000001</v>
      </c>
      <c r="M39" s="26">
        <f t="shared" si="1"/>
        <v>117.630335146667</v>
      </c>
      <c r="N39" s="26">
        <f t="shared" si="2"/>
        <v>10253.8363147349</v>
      </c>
      <c r="O39" s="17" t="s">
        <v>63</v>
      </c>
    </row>
    <row r="40" s="2" customFormat="1" ht="25.5" customHeight="1" outlineLevel="1" spans="1:15">
      <c r="A40" s="21">
        <v>9</v>
      </c>
      <c r="B40" s="17" t="s">
        <v>32</v>
      </c>
      <c r="C40" s="18" t="s">
        <v>87</v>
      </c>
      <c r="D40" s="21" t="s">
        <v>34</v>
      </c>
      <c r="E40" s="19">
        <f>413*1*0.5</f>
        <v>206.5</v>
      </c>
      <c r="F40" s="20">
        <v>5</v>
      </c>
      <c r="G40" s="20">
        <f t="shared" si="4"/>
        <v>0</v>
      </c>
      <c r="H40" s="20">
        <v>0</v>
      </c>
      <c r="I40" s="26">
        <v>0</v>
      </c>
      <c r="J40" s="20">
        <v>10</v>
      </c>
      <c r="K40" s="26">
        <f>(F40+G40+J40)*$K$4</f>
        <v>4.2</v>
      </c>
      <c r="L40" s="26">
        <f>(F40+G40+J40+K40)*$L$4</f>
        <v>1.728</v>
      </c>
      <c r="M40" s="26">
        <f t="shared" si="1"/>
        <v>20.928</v>
      </c>
      <c r="N40" s="26">
        <f t="shared" si="2"/>
        <v>4321.632</v>
      </c>
      <c r="O40" s="17"/>
    </row>
    <row r="41" s="2" customFormat="1" ht="37.5" customHeight="1" outlineLevel="1" spans="1:15">
      <c r="A41" s="21">
        <v>10</v>
      </c>
      <c r="B41" s="17" t="s">
        <v>35</v>
      </c>
      <c r="C41" s="18" t="s">
        <v>68</v>
      </c>
      <c r="D41" s="21" t="s">
        <v>34</v>
      </c>
      <c r="E41" s="19">
        <f>413*1*0.5</f>
        <v>206.5</v>
      </c>
      <c r="F41" s="20">
        <v>5</v>
      </c>
      <c r="G41" s="20">
        <f t="shared" si="4"/>
        <v>0</v>
      </c>
      <c r="H41" s="20">
        <v>0</v>
      </c>
      <c r="I41" s="26">
        <v>0</v>
      </c>
      <c r="J41" s="20">
        <v>10</v>
      </c>
      <c r="K41" s="26">
        <f>(F41+G41+J41)*$K$4</f>
        <v>4.2</v>
      </c>
      <c r="L41" s="26">
        <f>(F41+G41+J41+K41)*$L$4</f>
        <v>1.728</v>
      </c>
      <c r="M41" s="26">
        <f t="shared" si="1"/>
        <v>20.928</v>
      </c>
      <c r="N41" s="26">
        <f t="shared" si="2"/>
        <v>4321.632</v>
      </c>
      <c r="O41" s="17"/>
    </row>
    <row r="42" s="2" customFormat="1" ht="50.25" customHeight="1" outlineLevel="1" spans="1:15">
      <c r="A42" s="21">
        <v>11</v>
      </c>
      <c r="B42" s="17" t="s">
        <v>69</v>
      </c>
      <c r="C42" s="18" t="s">
        <v>88</v>
      </c>
      <c r="D42" s="21" t="s">
        <v>39</v>
      </c>
      <c r="E42" s="19">
        <v>53</v>
      </c>
      <c r="F42" s="20">
        <v>27.96</v>
      </c>
      <c r="G42" s="20">
        <f t="shared" si="4"/>
        <v>33.9</v>
      </c>
      <c r="H42" s="20">
        <v>33.9</v>
      </c>
      <c r="I42" s="26">
        <v>0</v>
      </c>
      <c r="J42" s="20">
        <v>5</v>
      </c>
      <c r="K42" s="26">
        <f>(F42+G42+J42)*$K$4</f>
        <v>18.7208</v>
      </c>
      <c r="L42" s="26">
        <f>(F42+G42+J42+K42)*$L$4</f>
        <v>7.702272</v>
      </c>
      <c r="M42" s="26">
        <f t="shared" si="1"/>
        <v>93.283072</v>
      </c>
      <c r="N42" s="26">
        <f t="shared" si="2"/>
        <v>4944.002816</v>
      </c>
      <c r="O42" s="17" t="s">
        <v>63</v>
      </c>
    </row>
    <row r="43" s="2" customFormat="1" ht="35" customHeight="1" outlineLevel="1" spans="1:15">
      <c r="A43" s="21">
        <v>12</v>
      </c>
      <c r="B43" s="17" t="s">
        <v>40</v>
      </c>
      <c r="C43" s="18" t="s">
        <v>72</v>
      </c>
      <c r="D43" s="19" t="s">
        <v>42</v>
      </c>
      <c r="E43" s="19">
        <v>53</v>
      </c>
      <c r="F43" s="20">
        <v>30</v>
      </c>
      <c r="G43" s="20">
        <f t="shared" si="4"/>
        <v>33.9</v>
      </c>
      <c r="H43" s="20">
        <v>33.9</v>
      </c>
      <c r="I43" s="26">
        <v>0</v>
      </c>
      <c r="J43" s="20">
        <v>5</v>
      </c>
      <c r="K43" s="26">
        <f>(F43+G43+J43)*$K$4</f>
        <v>19.292</v>
      </c>
      <c r="L43" s="26">
        <f>(F43+G43+J43+K43)*$L$4</f>
        <v>7.93728</v>
      </c>
      <c r="M43" s="26">
        <f t="shared" si="1"/>
        <v>96.12928</v>
      </c>
      <c r="N43" s="26">
        <f t="shared" si="2"/>
        <v>5094.85184</v>
      </c>
      <c r="O43" s="17" t="s">
        <v>63</v>
      </c>
    </row>
    <row r="44" s="2" customFormat="1" ht="31.15" customHeight="1" outlineLevel="1" spans="1:15">
      <c r="A44" s="21">
        <v>13</v>
      </c>
      <c r="B44" s="17" t="s">
        <v>89</v>
      </c>
      <c r="C44" s="18" t="s">
        <v>90</v>
      </c>
      <c r="D44" s="21" t="s">
        <v>39</v>
      </c>
      <c r="E44" s="19">
        <v>1</v>
      </c>
      <c r="F44" s="20">
        <v>2729.75</v>
      </c>
      <c r="G44" s="20">
        <f t="shared" si="4"/>
        <v>14500</v>
      </c>
      <c r="H44" s="20">
        <v>14500</v>
      </c>
      <c r="I44" s="26">
        <v>0</v>
      </c>
      <c r="J44" s="20">
        <v>1500</v>
      </c>
      <c r="K44" s="26">
        <f>(F44+G44+J44)*$K$4</f>
        <v>5244.33</v>
      </c>
      <c r="L44" s="26">
        <f>(F44+G44+J44+K44)*$L$4</f>
        <v>2157.6672</v>
      </c>
      <c r="M44" s="26">
        <f t="shared" si="1"/>
        <v>26131.7472</v>
      </c>
      <c r="N44" s="26">
        <f t="shared" si="2"/>
        <v>26131.7472</v>
      </c>
      <c r="O44" s="17" t="s">
        <v>91</v>
      </c>
    </row>
    <row r="45" s="2" customFormat="1" ht="28.8" outlineLevel="1" spans="1:15">
      <c r="A45" s="21">
        <v>14</v>
      </c>
      <c r="B45" s="17" t="s">
        <v>92</v>
      </c>
      <c r="C45" s="18" t="s">
        <v>93</v>
      </c>
      <c r="D45" s="21" t="s">
        <v>34</v>
      </c>
      <c r="E45" s="19">
        <v>80</v>
      </c>
      <c r="F45" s="20">
        <v>5</v>
      </c>
      <c r="G45" s="20">
        <f t="shared" si="4"/>
        <v>0</v>
      </c>
      <c r="H45" s="20">
        <v>0</v>
      </c>
      <c r="I45" s="26">
        <v>0</v>
      </c>
      <c r="J45" s="20">
        <v>10</v>
      </c>
      <c r="K45" s="26">
        <f>(F45+G45+J45)*$K$4</f>
        <v>4.2</v>
      </c>
      <c r="L45" s="26">
        <f>(F45+G45+J45+K45)*$L$4</f>
        <v>1.728</v>
      </c>
      <c r="M45" s="26">
        <f t="shared" si="1"/>
        <v>20.928</v>
      </c>
      <c r="N45" s="26">
        <f t="shared" si="2"/>
        <v>1674.24</v>
      </c>
      <c r="O45" s="17"/>
    </row>
    <row r="46" s="2" customFormat="1" ht="36.75" customHeight="1" outlineLevel="1" spans="1:15">
      <c r="A46" s="21">
        <v>15</v>
      </c>
      <c r="B46" s="17" t="s">
        <v>35</v>
      </c>
      <c r="C46" s="18" t="s">
        <v>94</v>
      </c>
      <c r="D46" s="21" t="s">
        <v>34</v>
      </c>
      <c r="E46" s="19">
        <v>80</v>
      </c>
      <c r="F46" s="20">
        <v>5</v>
      </c>
      <c r="G46" s="20">
        <f t="shared" si="4"/>
        <v>0</v>
      </c>
      <c r="H46" s="20">
        <v>0</v>
      </c>
      <c r="I46" s="26">
        <v>0</v>
      </c>
      <c r="J46" s="20">
        <v>10</v>
      </c>
      <c r="K46" s="26">
        <f>(F46+G46+J46)*$K$4</f>
        <v>4.2</v>
      </c>
      <c r="L46" s="26">
        <f>(F46+G46+J46+K46)*$L$4</f>
        <v>1.728</v>
      </c>
      <c r="M46" s="26">
        <f t="shared" si="1"/>
        <v>20.928</v>
      </c>
      <c r="N46" s="26">
        <f t="shared" si="2"/>
        <v>1674.24</v>
      </c>
      <c r="O46" s="17"/>
    </row>
    <row r="47" s="2" customFormat="1" ht="17.25" customHeight="1" spans="1:15">
      <c r="A47" s="21" t="s">
        <v>95</v>
      </c>
      <c r="B47" s="22" t="s">
        <v>96</v>
      </c>
      <c r="C47" s="22"/>
      <c r="D47" s="24"/>
      <c r="E47" s="25"/>
      <c r="F47" s="26"/>
      <c r="G47" s="26"/>
      <c r="H47" s="27"/>
      <c r="I47" s="26"/>
      <c r="J47" s="26"/>
      <c r="K47" s="26"/>
      <c r="L47" s="26"/>
      <c r="M47" s="26"/>
      <c r="N47" s="26">
        <f>SUM(N31+N21+N5)</f>
        <v>251000.007333711</v>
      </c>
      <c r="O47" s="17"/>
    </row>
    <row r="48" ht="39" customHeight="1" spans="1:10">
      <c r="A48" s="28" t="s">
        <v>97</v>
      </c>
      <c r="B48" s="29"/>
      <c r="C48" s="29"/>
      <c r="D48" s="29"/>
      <c r="E48" s="30"/>
      <c r="F48" s="31"/>
      <c r="G48" s="31"/>
      <c r="H48" s="31"/>
      <c r="I48" s="31"/>
      <c r="J48" s="31"/>
    </row>
  </sheetData>
  <mergeCells count="14">
    <mergeCell ref="A1:O1"/>
    <mergeCell ref="F2:L2"/>
    <mergeCell ref="B47:C47"/>
    <mergeCell ref="A48:J48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rintOptions horizontalCentered="1"/>
  <pageMargins left="0.251388888888889" right="0.251388888888889" top="0.751388888888889" bottom="0.751388888888889" header="0.297916666666667" footer="0.297916666666667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开元壹号62#地块55#楼西侧及北侧室外管网工程量清单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ff</cp:lastModifiedBy>
  <dcterms:created xsi:type="dcterms:W3CDTF">2021-03-01T00:59:00Z</dcterms:created>
  <cp:lastPrinted>2021-07-30T16:03:00Z</cp:lastPrinted>
  <dcterms:modified xsi:type="dcterms:W3CDTF">2023-09-28T09:40:05Z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7F114ADE9BB348219CBC9D4745F3A91E</vt:lpwstr>
  </property>
  <property fmtid="{D5CDD505-2E9C-101B-9397-08002B2CF9AE}" pid="4" name="KSOReadingLayout">
    <vt:bool>false</vt:bool>
  </property>
</Properties>
</file>