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1"/>
  </bookViews>
  <sheets>
    <sheet name="1结算审批表" sheetId="15" r:id="rId1"/>
    <sheet name="2资料存档目录" sheetId="16" r:id="rId2"/>
    <sheet name="3工程结算汇总表" sheetId="17" r:id="rId3"/>
    <sheet name="结算价明细汇总表" sheetId="14" r:id="rId4"/>
    <sheet name="结算明细表" sheetId="1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0">'1结算审批表'!$A$1:$D$15</definedName>
    <definedName name="B主筋锚长">[4]内围地梁钢筋说明!$C$17</definedName>
    <definedName name="POIUHB" hidden="1">[6]XLR_NoRangeSheet!$B$6</definedName>
    <definedName name="Q">"EVALUATE('汇总表（送招标中心稿）'!$J$4:$J$131)"</definedName>
    <definedName name="W">#REF!</definedName>
    <definedName name="W_mm">#REF!</definedName>
    <definedName name="XLRPARAMS_GCMC" hidden="1">[7]XLR_NoRangeSheet!$B$6</definedName>
    <definedName name="XLRPARAMS_GCMC_" hidden="1">[8]XLR_NoRangeSheet!$B$6</definedName>
    <definedName name="_000年.xls">#REF!</definedName>
    <definedName name="_001年.xls">#REF!</definedName>
    <definedName name="_002年.xls">#REF!</definedName>
    <definedName name="_1W200_">'[2]21'!$B$1:$B$802</definedName>
    <definedName name="_6.2____.44_1.27__2_1.65_7__2___2_3__2_4_7__.1__.05">#REF!</definedName>
    <definedName name="_Fill" hidden="1">#REF!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______ys3">#REF!</definedName>
    <definedName name="_____ys3">#REF!</definedName>
    <definedName name="____ys3">#REF!</definedName>
    <definedName name="___ys3">#REF!</definedName>
    <definedName name="__ys3">#REF!</definedName>
    <definedName name="_ys3">#REF!</definedName>
    <definedName name="a">'[3]21'!$B$1:$B$802</definedName>
    <definedName name="ad">'[2]21'!$A$1:$A$802</definedName>
    <definedName name="ae">'[2]21'!$B$1:$B$802</definedName>
    <definedName name="dj">#REF!</definedName>
    <definedName name="iii">#REF!</definedName>
    <definedName name="mj">[5]Sheet1!$E$137</definedName>
    <definedName name="o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tt">#REF!</definedName>
    <definedName name="uuuuu">#REF!</definedName>
    <definedName name="人工费">VLOOKUP('[11]1'!XFD1048573,[13]清单!E11:XEZ1048576,8,FALSE)</definedName>
    <definedName name="代码">IF([12]工程量!$K1="","",COUNTA([12]工程量!$B1:$B7))</definedName>
    <definedName name="利润">0%</definedName>
    <definedName name="包装运输">8</definedName>
    <definedName name="单位含量">IF('[11]1'!D1=0,,VLOOKUP('[11]1'!XEY1,INDIRECT("'"&amp;'[11]1'!$G$4&amp;"'!$B$1:$J$32"),8,FALSE))</definedName>
    <definedName name="单方含量">[10]计算式!$DM$5:$DT$33</definedName>
    <definedName name="单方顺序">[10]计算式!$DM$3:$DT$3</definedName>
    <definedName name="发泡胶">13</definedName>
    <definedName name="合计">IF([12]工程量!$B1="","",ROUND(SUMIF([12]工程量!$O:$O,[12]工程量!$O2,[12]工程量!$K:$K),2))</definedName>
    <definedName name="吊筋角度">[4]内围地梁钢筋说明!$C$22</definedName>
    <definedName name="吊筋锚长">[4]内围地梁钢筋说明!$C$23</definedName>
    <definedName name="名称">IF('[11]1.'!M8&lt;=MAX('[11]1.'!$A$36:$A$68),VLOOKUP('[11]1.'!C8,'[11]1.'!$A$36:$J$68,2,FALSE),0)</definedName>
    <definedName name="呵呵">800</definedName>
    <definedName name="型材损耗">1.13</definedName>
    <definedName name="型材类型">[9]型材表!$K$1:$K$5</definedName>
    <definedName name="垫层突出单边宽">#REF!</definedName>
    <definedName name="安装缝隙">[9]型材表!$C$1</definedName>
    <definedName name="密封胶">5</definedName>
    <definedName name="带玻璃肋幕墙人工费">110</definedName>
    <definedName name="建筑面积">'[15]建筑面积 '!$I$5</definedName>
    <definedName name="总计含量">[10]计算式!$J$36:$DI$41</definedName>
    <definedName name="总计顺序">[10]计算式!$J$36:$DI$36</definedName>
    <definedName name="报价格式">[10]单价分析表!$A$4:$AH$32</definedName>
    <definedName name="损耗系数">IF('[11]1'!E1=0,,VLOOKUP('[11]1'!XEZ1,[11]材料表!$C$5:$K$145,9,FALSE))</definedName>
    <definedName name="排水沟深">[4]内围地梁钢筋说明!$C$21</definedName>
    <definedName name="数量">#REF!</definedName>
    <definedName name="机械费">VLOOKUP('[11]1'!XFD1048551,[13]清单!E1048554:XEZ1048565,10,FALSE)</definedName>
    <definedName name="材料量">SUMIF(INDIRECT([11]材料表!A$3&amp;"!$B$2:$B$40"),[11]材料表!$C1,INDIRECT([11]材料表!A$3&amp;"!$i$2:$i$40"))</definedName>
    <definedName name="横明竖隐幕墙">95</definedName>
    <definedName name="欧坲">VLOOKUP('[11]1'!XFD1048552,[13]清单!E1048555:XEZ1048566,9,FALSE)</definedName>
    <definedName name="汇总表1">'[14]材料损耗(不打印)'!$B$4</definedName>
    <definedName name="玻璃损耗">1.03</definedName>
    <definedName name="电气">#REF!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[4]内围地梁钢筋说明!$C$15</definedName>
    <definedName name="胶条">0.06</definedName>
    <definedName name="胶条损耗">1.03</definedName>
    <definedName name="腰筋锚长">[4]内围地梁钢筋说明!$C$20</definedName>
    <definedName name="规费">0%</definedName>
    <definedName name="辅材费">VLOOKUP('[11]1'!XFD1048552,[13]清单!E1048555:XEZ1048566,9,FALSE)</definedName>
    <definedName name="钢材损耗">1.06</definedName>
    <definedName name="钢筋保护层">[4]内围地梁钢筋说明!$C$15</definedName>
    <definedName name="铝板">75</definedName>
    <definedName name="门窗制作费">20</definedName>
    <definedName name="门窗安装费">38</definedName>
    <definedName name="隐框">100</definedName>
    <definedName name="项目单位">VLOOKUP('[11]1'!XFD1048576,[13]清单!B3:XEZ14,4,FALSE)</definedName>
    <definedName name="项目名称">VLOOKUP('[11]1'!D1048576,[13]清单!F3:XFD14,3,FALSE)</definedName>
    <definedName name="_xlnm.Print_Area" localSheetId="1">'2资料存档目录'!$A$1:$F$25</definedName>
    <definedName name="_xlnm.Print_Area" localSheetId="2">'3工程结算汇总表'!$A$1:$G$33</definedName>
    <definedName name="_xlnm.Print_Area" localSheetId="3">结算价明细汇总表!$A$1:$G$7</definedName>
    <definedName name="_xlnm._FilterDatabase" localSheetId="4" hidden="1">结算明细表!$A$4:$XEZ$30</definedName>
    <definedName name="_xlnm.Print_Area" localSheetId="4">结算明细表!$A$1:$L$30</definedName>
    <definedName name="_xlnm.Print_Titles" localSheetId="4">结算明细表!$1:$4</definedName>
  </definedNames>
  <calcPr calcId="144525" concurrentCalc="0"/>
</workbook>
</file>

<file path=xl/sharedStrings.xml><?xml version="1.0" encoding="utf-8"?>
<sst xmlns="http://schemas.openxmlformats.org/spreadsheetml/2006/main" count="283" uniqueCount="205">
  <si>
    <r>
      <rPr>
        <b/>
        <u/>
        <sz val="14"/>
        <rFont val="楷体_GB2312"/>
        <charset val="134"/>
      </rPr>
      <t>开元壹号62#地块景观提升改造工程合同</t>
    </r>
    <r>
      <rPr>
        <b/>
        <sz val="14"/>
        <rFont val="楷体_GB2312"/>
        <charset val="134"/>
      </rPr>
      <t>结算审批表</t>
    </r>
  </si>
  <si>
    <t>项目名称</t>
  </si>
  <si>
    <t>开元壹号62#</t>
  </si>
  <si>
    <t>合同编号</t>
  </si>
  <si>
    <t>KYYH.62-JP-134</t>
  </si>
  <si>
    <t>合同名称</t>
  </si>
  <si>
    <t>开元壹号62#地块景观提升改造工程合同</t>
  </si>
  <si>
    <t>合同金额</t>
  </si>
  <si>
    <r>
      <rPr>
        <u/>
        <sz val="12"/>
        <rFont val="楷体_GB2312"/>
        <charset val="134"/>
      </rPr>
      <t>808070</t>
    </r>
    <r>
      <rPr>
        <sz val="12"/>
        <rFont val="楷体_GB2312"/>
        <charset val="134"/>
      </rPr>
      <t>元</t>
    </r>
  </si>
  <si>
    <t>施工单位名称</t>
  </si>
  <si>
    <t>河南富泽园林工程有限公司</t>
  </si>
  <si>
    <t>乙方送审价</t>
  </si>
  <si>
    <t>273777.1元</t>
  </si>
  <si>
    <t>工程结算金额</t>
  </si>
  <si>
    <t>主办人签字</t>
  </si>
  <si>
    <t xml:space="preserve">                                          日期：</t>
  </si>
  <si>
    <t>预决算部</t>
  </si>
  <si>
    <t>经理：                                    日期：</t>
  </si>
  <si>
    <t>主管副总</t>
  </si>
  <si>
    <r>
      <rPr>
        <sz val="12"/>
        <color rgb="FFFF0000"/>
        <rFont val="楷体_GB2312"/>
        <charset val="134"/>
      </rPr>
      <t xml:space="preserve">
                                          </t>
    </r>
    <r>
      <rPr>
        <sz val="12"/>
        <color rgb="FF000000"/>
        <rFont val="楷体_GB2312"/>
        <charset val="134"/>
      </rPr>
      <t>日期：</t>
    </r>
  </si>
  <si>
    <t>公司总经理</t>
  </si>
  <si>
    <t>审计部</t>
  </si>
  <si>
    <t>副总裁</t>
  </si>
  <si>
    <t>集团财务副总</t>
  </si>
  <si>
    <t>总裁</t>
  </si>
  <si>
    <t>董事长</t>
  </si>
  <si>
    <t>附：结算资料</t>
  </si>
  <si>
    <t>结算资料存档目录</t>
  </si>
  <si>
    <t>序号</t>
  </si>
  <si>
    <t>名称</t>
  </si>
  <si>
    <t>份/页</t>
  </si>
  <si>
    <t>页码</t>
  </si>
  <si>
    <t>原件/复印件</t>
  </si>
  <si>
    <t>备注</t>
  </si>
  <si>
    <t>开元壹号62#地块景观提升改造工程合同结算审批表</t>
  </si>
  <si>
    <t>1份1页</t>
  </si>
  <si>
    <t>第1页</t>
  </si>
  <si>
    <t>原件</t>
  </si>
  <si>
    <t>发起审计时</t>
  </si>
  <si>
    <t>资料存档目录</t>
  </si>
  <si>
    <t>第2页</t>
  </si>
  <si>
    <t>结算协议书</t>
  </si>
  <si>
    <t>第3页</t>
  </si>
  <si>
    <t>等审计完毕</t>
  </si>
  <si>
    <t>开元壹号62#地块景观提升改造工程合同结算汇总表</t>
  </si>
  <si>
    <t>第4页</t>
  </si>
  <si>
    <t>开元壹号62#地块景观提升改造工程合同结算价明细汇总表</t>
  </si>
  <si>
    <t>第5页</t>
  </si>
  <si>
    <t>开元壹号62#地块景观提升改造工程合同结算价明细表</t>
  </si>
  <si>
    <t>1份2页</t>
  </si>
  <si>
    <t>第6~7页</t>
  </si>
  <si>
    <t>结算通知书（合同编号：KYYH.62-JP-134）</t>
  </si>
  <si>
    <t>第8页</t>
  </si>
  <si>
    <t>结算申请报告（合同编号：KYYH.62-JP-134）</t>
  </si>
  <si>
    <t>第9页</t>
  </si>
  <si>
    <t>工程结算工作交接单</t>
  </si>
  <si>
    <t>第10~11页</t>
  </si>
  <si>
    <t>工程验收单（合同编号：KYYH.62-JP-134）</t>
  </si>
  <si>
    <t>1份6页</t>
  </si>
  <si>
    <t>第12~17页</t>
  </si>
  <si>
    <t>供应商约谈记录</t>
  </si>
  <si>
    <t>1份3页</t>
  </si>
  <si>
    <t>第18~20页</t>
  </si>
  <si>
    <t>授权委托书</t>
  </si>
  <si>
    <t>第21页</t>
  </si>
  <si>
    <t>工程往来账目明细（合同编号：KYYH.62-JP-134）</t>
  </si>
  <si>
    <t>第22页</t>
  </si>
  <si>
    <t>水电费结清证明（合同编号：KYYH.62-JP-134）</t>
  </si>
  <si>
    <t>第23页</t>
  </si>
  <si>
    <t>关于工期延长情况说明</t>
  </si>
  <si>
    <t>第24页</t>
  </si>
  <si>
    <t>开元壹号62#地块景观提升改造工程合同（含审批表）（合同编号：KYYH.62-JP-134）</t>
  </si>
  <si>
    <t>1份25页</t>
  </si>
  <si>
    <t>第25~49页</t>
  </si>
  <si>
    <t>复印件</t>
  </si>
  <si>
    <t>工程结算资料核对确认表、供应商报送结算书</t>
  </si>
  <si>
    <t>1份15</t>
  </si>
  <si>
    <t>第50~54页</t>
  </si>
  <si>
    <t>造价师：</t>
  </si>
  <si>
    <t>日期：</t>
  </si>
  <si>
    <t>工程结算汇总表</t>
  </si>
  <si>
    <t>合同编号：KYYH.62-JP-134                          合同金额：808070元</t>
  </si>
  <si>
    <t>合同名称：开元壹号62#地块景观提升改造工程合同</t>
  </si>
  <si>
    <t>甲    方：洛阳浩德鑫置地有限公司</t>
  </si>
  <si>
    <t>乙    方：河南富泽园林工程有限公司</t>
  </si>
  <si>
    <t>土建（元）</t>
  </si>
  <si>
    <t>安装（元）</t>
  </si>
  <si>
    <t>合计（元）</t>
  </si>
  <si>
    <t>一</t>
  </si>
  <si>
    <t>结算总造价</t>
  </si>
  <si>
    <t>合同内结算价</t>
  </si>
  <si>
    <t>签证单</t>
  </si>
  <si>
    <t>扣款项目</t>
  </si>
  <si>
    <t>二</t>
  </si>
  <si>
    <t>其他费用合计</t>
  </si>
  <si>
    <t>协商结算舍尾数金额</t>
  </si>
  <si>
    <t>……</t>
  </si>
  <si>
    <t>三</t>
  </si>
  <si>
    <t>[一]+[二]
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</si>
  <si>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</si>
  <si>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</si>
  <si>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</si>
  <si>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</si>
  <si>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</si>
  <si>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</si>
  <si>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…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</si>
  <si>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</si>
  <si>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</si>
  <si>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</si>
  <si>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</si>
  <si>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</si>
  <si>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</si>
  <si>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</si>
  <si>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</si>
  <si>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乙方代表：</t>
  </si>
  <si>
    <t>日期：                                 日期：</t>
  </si>
  <si>
    <r>
      <rPr>
        <b/>
        <sz val="10.5"/>
        <rFont val="楷体_GB2312"/>
        <charset val="134"/>
      </rPr>
      <t>注：</t>
    </r>
    <r>
      <rPr>
        <sz val="10.5"/>
        <rFont val="楷体_GB2312"/>
        <charset val="134"/>
      </rPr>
      <t>此汇总表以总包结算为例，其它结算根据实际情况参照填写；结算总造价：表示施工总产值，包括甲供、水电费、税金等。</t>
    </r>
  </si>
  <si>
    <t>开元壹号62#地块景观提升改造工程合同
结算价明细汇总表</t>
  </si>
  <si>
    <t>单位</t>
  </si>
  <si>
    <t>工程量</t>
  </si>
  <si>
    <t>含税单价（元）</t>
  </si>
  <si>
    <t>含税金额（元）</t>
  </si>
  <si>
    <t>开元壹号62#地块景观提升改造工程合同结算</t>
  </si>
  <si>
    <t>项</t>
  </si>
  <si>
    <t>详见后附表</t>
  </si>
  <si>
    <t>经双方友好协商一致，本合同最终结算总价</t>
  </si>
  <si>
    <t>元</t>
  </si>
  <si>
    <t>舍尾数金额322.46元</t>
  </si>
  <si>
    <t>甲方代表：                                   乙方代表：</t>
  </si>
  <si>
    <t>日期：                                        日期：</t>
  </si>
  <si>
    <t>规格</t>
  </si>
  <si>
    <t>数量</t>
  </si>
  <si>
    <t>综合单价
（元）</t>
  </si>
  <si>
    <t>合计
（元）</t>
  </si>
  <si>
    <t>说明</t>
  </si>
  <si>
    <t>报送</t>
  </si>
  <si>
    <t>价差</t>
  </si>
  <si>
    <t>胸径
(cm)</t>
  </si>
  <si>
    <t>树高
(m)</t>
  </si>
  <si>
    <t>冠径
(m)</t>
  </si>
  <si>
    <t>分支点（m）</t>
  </si>
  <si>
    <t>合同内结算</t>
  </si>
  <si>
    <t>移栽乔木</t>
  </si>
  <si>
    <t>移栽爬山虎</t>
  </si>
  <si>
    <t>株</t>
  </si>
  <si>
    <t>移栽凌霄</t>
  </si>
  <si>
    <t>移栽龙抓槐</t>
  </si>
  <si>
    <t>5-5.5</t>
  </si>
  <si>
    <t>4-4.5</t>
  </si>
  <si>
    <t>移栽4株，其中一棵活一枝</t>
  </si>
  <si>
    <t>移栽山杏</t>
  </si>
  <si>
    <t>D20</t>
  </si>
  <si>
    <t>4.5-5</t>
  </si>
  <si>
    <t>0.2-0.6</t>
  </si>
  <si>
    <t>移栽水杉A</t>
  </si>
  <si>
    <r>
      <rPr>
        <sz val="10"/>
        <rFont val="宋体"/>
        <charset val="134"/>
      </rPr>
      <t>∅</t>
    </r>
    <r>
      <rPr>
        <sz val="10"/>
        <rFont val="新宋体"/>
        <charset val="134"/>
      </rPr>
      <t>18</t>
    </r>
  </si>
  <si>
    <t>10-11</t>
  </si>
  <si>
    <t>3.5-4</t>
  </si>
  <si>
    <t>1.5-2</t>
  </si>
  <si>
    <t>移栽水杉B</t>
  </si>
  <si>
    <r>
      <rPr>
        <sz val="10"/>
        <rFont val="宋体"/>
        <charset val="134"/>
      </rPr>
      <t>∅</t>
    </r>
    <r>
      <rPr>
        <sz val="10"/>
        <rFont val="新宋体"/>
        <charset val="134"/>
      </rPr>
      <t>15</t>
    </r>
  </si>
  <si>
    <t>9-10</t>
  </si>
  <si>
    <t>3-3.5</t>
  </si>
  <si>
    <t>移栽石榴</t>
  </si>
  <si>
    <t>4.5-5.5</t>
  </si>
  <si>
    <t>3.5-4.5</t>
  </si>
  <si>
    <t>移栽细叶芒</t>
  </si>
  <si>
    <t>1.5-1.6</t>
  </si>
  <si>
    <t>0.3-0.4</t>
  </si>
  <si>
    <t>移栽10株，全部死亡</t>
  </si>
  <si>
    <t>填树坑土方</t>
  </si>
  <si>
    <t>立方</t>
  </si>
  <si>
    <t>地被移除及地形整理</t>
  </si>
  <si>
    <t>平方</t>
  </si>
  <si>
    <t>同玉龙草工程量</t>
  </si>
  <si>
    <t>树木挖除外运，乙方自行处理</t>
  </si>
  <si>
    <t>1、6株胸径18-20公分美国红枫
2、1株胸径20公分广玉兰
3、1株胸径20-22公分独杆朴树
4、9株胸径11公分樱花
5、1株胸径15公分樱桃树
6、1株胸径20公分樱花
7、1株胸径15公分木瓜海棠
8、10M2紫竹</t>
  </si>
  <si>
    <t>第2项、第8项未施工，其余已施工，另合同外增加原枯死水杉树根清运8棵。单价计入70%</t>
  </si>
  <si>
    <t>种植乔木</t>
  </si>
  <si>
    <t>樱花</t>
  </si>
  <si>
    <r>
      <rPr>
        <sz val="10"/>
        <rFont val="宋体"/>
        <charset val="134"/>
      </rPr>
      <t>∅</t>
    </r>
    <r>
      <rPr>
        <sz val="10"/>
        <rFont val="新宋体"/>
        <charset val="134"/>
      </rPr>
      <t>11</t>
    </r>
  </si>
  <si>
    <t>3.5-4.0</t>
  </si>
  <si>
    <t>2.5-3.0</t>
  </si>
  <si>
    <t>0.5-0.8</t>
  </si>
  <si>
    <t>全冠假植苗，主杆挺直，冠型开展，枝繁叶茂，树型统一</t>
  </si>
  <si>
    <t>地被及点缀灌木</t>
  </si>
  <si>
    <t>/</t>
  </si>
  <si>
    <t>单
位</t>
  </si>
  <si>
    <t>综合单价</t>
  </si>
  <si>
    <t>合计</t>
  </si>
  <si>
    <t>高度(m)</t>
  </si>
  <si>
    <t>种植密度</t>
  </si>
  <si>
    <t>冠径(m)</t>
  </si>
  <si>
    <t>玉龙草</t>
  </si>
  <si>
    <t>230株/m2</t>
  </si>
  <si>
    <t>㎡</t>
  </si>
  <si>
    <t>合同外结算</t>
  </si>
  <si>
    <t>丛生乌桕</t>
  </si>
  <si>
    <t>每杆地径相加79公分，按甲方图形选定树形</t>
  </si>
  <si>
    <t>约谈记录</t>
  </si>
  <si>
    <t>每杆地径相加50公分，按甲方图形选定树形</t>
  </si>
  <si>
    <t>乌桕</t>
  </si>
  <si>
    <t>米径20公分，按甲方图形选定树形</t>
  </si>
  <si>
    <t>每杆地径相加57公分，按甲方图形选定树形</t>
  </si>
  <si>
    <t>鸡爪槭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</si>
</sst>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&quot;元&quot;"/>
    <numFmt numFmtId="179" formatCode="[DBNum2][$RMB]General;[Red][DBNum2][$RMB]General"/>
  </numFmts>
  <fonts count="49">
    <font>
      <sz val="10"/>
      <color rgb="FF000000"/>
      <name val="Times New Roman"/>
      <charset val="20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b/>
      <sz val="11"/>
      <name val="宋体"/>
      <charset val="134"/>
    </font>
    <font>
      <sz val="10"/>
      <name val="新宋体"/>
      <charset val="134"/>
    </font>
    <font>
      <b/>
      <sz val="10"/>
      <name val="新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楷体_GB2312"/>
      <charset val="134"/>
    </font>
    <font>
      <sz val="9"/>
      <color rgb="FF000000"/>
      <name val="Times New Roman"/>
      <charset val="204"/>
    </font>
    <font>
      <sz val="12"/>
      <name val="宋体"/>
      <charset val="134"/>
    </font>
    <font>
      <b/>
      <sz val="14"/>
      <name val="楷体_GB2312"/>
      <charset val="134"/>
    </font>
    <font>
      <sz val="10"/>
      <name val="Times New Roman"/>
      <charset val="0"/>
    </font>
    <font>
      <b/>
      <sz val="12"/>
      <name val="楷体_GB2312"/>
      <charset val="134"/>
    </font>
    <font>
      <b/>
      <sz val="10.5"/>
      <name val="楷体_GB2312"/>
      <charset val="134"/>
    </font>
    <font>
      <sz val="14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color rgb="FF006100"/>
      <name val="宋体"/>
      <charset val="134"/>
    </font>
    <font>
      <sz val="10"/>
      <color rgb="FF008000"/>
      <name val="宋体"/>
      <charset val="134"/>
    </font>
    <font>
      <b/>
      <u/>
      <sz val="14"/>
      <name val="楷体_GB2312"/>
      <charset val="134"/>
    </font>
    <font>
      <u/>
      <sz val="12"/>
      <name val="楷体_GB2312"/>
      <charset val="134"/>
    </font>
    <font>
      <sz val="12"/>
      <color rgb="FFFF000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2"/>
      <name val="Times New Roman"/>
      <charset val="134"/>
    </font>
    <font>
      <sz val="10.5"/>
      <name val="楷体_GB2312"/>
      <charset val="134"/>
    </font>
    <font>
      <sz val="12"/>
      <color rgb="FF000000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9" fillId="2" borderId="16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9" applyNumberFormat="0" applyAlignment="0" applyProtection="0">
      <alignment vertical="center"/>
    </xf>
    <xf numFmtId="0" fontId="35" fillId="4" borderId="20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0" borderId="23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5" fillId="0" borderId="0">
      <alignment vertical="center"/>
    </xf>
    <xf numFmtId="0" fontId="46" fillId="0" borderId="0"/>
  </cellStyleXfs>
  <cellXfs count="143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176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49" fontId="1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  <protection locked="0"/>
    </xf>
    <xf numFmtId="49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50" applyNumberFormat="1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  <protection locked="0"/>
    </xf>
    <xf numFmtId="49" fontId="1" fillId="0" borderId="2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50" applyNumberFormat="1" applyFont="1" applyFill="1" applyBorder="1" applyAlignment="1" applyProtection="1">
      <alignment horizontal="center" vertical="center" wrapText="1"/>
    </xf>
    <xf numFmtId="0" fontId="1" fillId="0" borderId="1" xfId="53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53" applyFont="1" applyFill="1" applyBorder="1" applyAlignment="1" applyProtection="1">
      <alignment horizontal="center" vertical="center" wrapText="1"/>
    </xf>
    <xf numFmtId="0" fontId="2" fillId="0" borderId="4" xfId="53" applyFont="1" applyFill="1" applyBorder="1" applyAlignment="1" applyProtection="1">
      <alignment horizontal="center" vertical="center" wrapText="1"/>
      <protection locked="0"/>
    </xf>
    <xf numFmtId="0" fontId="2" fillId="0" borderId="5" xfId="53" applyFont="1" applyFill="1" applyBorder="1" applyAlignment="1" applyProtection="1">
      <alignment vertical="center" wrapText="1"/>
      <protection locked="0"/>
    </xf>
    <xf numFmtId="0" fontId="2" fillId="0" borderId="1" xfId="53" applyFont="1" applyFill="1" applyBorder="1" applyAlignment="1" applyProtection="1">
      <alignment horizontal="center" vertical="center" wrapText="1"/>
      <protection locked="0"/>
    </xf>
    <xf numFmtId="0" fontId="2" fillId="0" borderId="1" xfId="53" applyFont="1" applyFill="1" applyBorder="1" applyAlignment="1" applyProtection="1">
      <alignment horizontal="center" vertical="center" wrapText="1"/>
    </xf>
    <xf numFmtId="176" fontId="4" fillId="0" borderId="0" xfId="0" applyNumberFormat="1" applyFont="1" applyFill="1" applyAlignment="1" applyProtection="1">
      <alignment horizontal="center" vertical="center" wrapText="1"/>
      <protection locked="0"/>
    </xf>
    <xf numFmtId="176" fontId="1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43" fontId="1" fillId="0" borderId="2" xfId="50" applyNumberFormat="1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43" fontId="1" fillId="0" borderId="3" xfId="50" applyNumberFormat="1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176" fontId="1" fillId="0" borderId="1" xfId="53" applyNumberFormat="1" applyFont="1" applyFill="1" applyBorder="1" applyAlignment="1" applyProtection="1">
      <alignment horizontal="center" vertical="center" wrapText="1"/>
    </xf>
    <xf numFmtId="176" fontId="2" fillId="0" borderId="6" xfId="53" applyNumberFormat="1" applyFont="1" applyFill="1" applyBorder="1" applyAlignment="1" applyProtection="1">
      <alignment vertical="center" wrapText="1"/>
      <protection locked="0"/>
    </xf>
    <xf numFmtId="176" fontId="2" fillId="0" borderId="1" xfId="53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76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7" fillId="0" borderId="0" xfId="49" applyFont="1" applyAlignment="1">
      <alignment horizontal="center" vertical="center" wrapText="1"/>
    </xf>
    <xf numFmtId="176" fontId="7" fillId="0" borderId="0" xfId="49" applyNumberFormat="1" applyFont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4" fillId="0" borderId="8" xfId="49" applyFont="1" applyBorder="1" applyAlignment="1">
      <alignment horizontal="center" vertical="center" wrapText="1"/>
    </xf>
    <xf numFmtId="176" fontId="4" fillId="0" borderId="8" xfId="49" applyNumberFormat="1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0" fontId="4" fillId="0" borderId="10" xfId="49" applyFon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176" fontId="4" fillId="0" borderId="1" xfId="49" applyNumberFormat="1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1" xfId="49" applyNumberFormat="1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4" fillId="0" borderId="13" xfId="49" applyFont="1" applyBorder="1" applyAlignment="1">
      <alignment horizontal="center" vertical="center" wrapText="1"/>
    </xf>
    <xf numFmtId="0" fontId="4" fillId="0" borderId="14" xfId="49" applyFont="1" applyBorder="1" applyAlignment="1">
      <alignment horizontal="center" vertical="center" wrapText="1"/>
    </xf>
    <xf numFmtId="176" fontId="4" fillId="0" borderId="14" xfId="49" applyNumberFormat="1" applyFont="1" applyBorder="1" applyAlignment="1">
      <alignment horizontal="center" vertical="center" wrapText="1"/>
    </xf>
    <xf numFmtId="0" fontId="4" fillId="0" borderId="15" xfId="49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76" fontId="12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justify" vertical="center" wrapText="1"/>
    </xf>
    <xf numFmtId="179" fontId="12" fillId="0" borderId="1" xfId="0" applyNumberFormat="1" applyFont="1" applyFill="1" applyBorder="1" applyAlignment="1">
      <alignment horizontal="justify" vertical="center" wrapText="1"/>
    </xf>
    <xf numFmtId="177" fontId="12" fillId="0" borderId="1" xfId="0" applyNumberFormat="1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justify" vertical="center"/>
    </xf>
    <xf numFmtId="0" fontId="18" fillId="0" borderId="0" xfId="0" applyFont="1" applyFill="1" applyBorder="1" applyAlignment="1">
      <alignment horizontal="left" vertical="center" wrapText="1"/>
    </xf>
    <xf numFmtId="179" fontId="14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9" fillId="0" borderId="0" xfId="22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20" fillId="0" borderId="7" xfId="22" applyFont="1" applyFill="1" applyBorder="1" applyAlignment="1">
      <alignment horizontal="center" vertical="center" wrapText="1"/>
    </xf>
    <xf numFmtId="0" fontId="20" fillId="0" borderId="8" xfId="22" applyFont="1" applyFill="1" applyBorder="1" applyAlignment="1">
      <alignment horizontal="center" vertical="center" wrapText="1"/>
    </xf>
    <xf numFmtId="0" fontId="20" fillId="0" borderId="9" xfId="22" applyFont="1" applyFill="1" applyBorder="1" applyAlignment="1">
      <alignment horizontal="center" vertical="center" wrapText="1"/>
    </xf>
    <xf numFmtId="0" fontId="20" fillId="0" borderId="10" xfId="22" applyFont="1" applyFill="1" applyBorder="1" applyAlignment="1">
      <alignment horizontal="center" vertical="center" wrapText="1"/>
    </xf>
    <xf numFmtId="0" fontId="20" fillId="0" borderId="1" xfId="22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1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top" wrapText="1"/>
    </xf>
    <xf numFmtId="0" fontId="14" fillId="0" borderId="14" xfId="0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178" fontId="24" fillId="0" borderId="1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wrapText="1"/>
    </xf>
    <xf numFmtId="0" fontId="12" fillId="0" borderId="11" xfId="0" applyNumberFormat="1" applyFont="1" applyFill="1" applyBorder="1" applyAlignment="1">
      <alignment horizontal="left" wrapText="1"/>
    </xf>
    <xf numFmtId="0" fontId="25" fillId="0" borderId="1" xfId="0" applyNumberFormat="1" applyFont="1" applyFill="1" applyBorder="1" applyAlignment="1">
      <alignment horizontal="left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NumberFormat="1" applyFont="1" applyFill="1" applyBorder="1" applyAlignment="1">
      <alignment horizontal="left" wrapText="1"/>
    </xf>
    <xf numFmtId="0" fontId="12" fillId="0" borderId="15" xfId="0" applyNumberFormat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justify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 2" xfId="49"/>
    <cellStyle name="常规 3" xfId="50"/>
    <cellStyle name="3232" xfId="51"/>
    <cellStyle name="常规_凯德·风尚三期景观工程植物造价估算" xfId="52"/>
    <cellStyle name="常规_一、绿化清单1-广东、福建_2" xfId="53"/>
  </cellStyles>
  <tableStyles count="0" defaultTableStyle="TableStyleMedium9" defaultPivotStyle="PivotStyleLight16"/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20869;&#37096;\&#31532;5&#22290;&#25104;&#26412;&#26680;&#31639;&#34920;2007-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31532;5&#22290;&#39044;&#31639;&#31995;&#32479;2007-12-2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050;&#20570;&#24037;&#31243;&#26631;&#20070;\2012&#24180;&#24050;&#20570;&#26631;&#20070;\&#33463;&#23786;&#28572;&#28286;\&#24180;&#24230;&#26631;&#31639;&#26009;&#23545;&#27604;\&#29664;&#27743;&#20174;&#21270;&#22269;&#38469;&#23453;&#33322;&#39044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1&#24180;&#24050;&#20570;&#26631;&#20070;\&#24800;&#24030;&#21150;\2010%20&#24037;&#31243;\12-14%20&#23433;&#24509;&#21315;&#22478;&#32622;&#19994;\2010%20&#24037;&#31243;\11-15%20&#20013;&#21830;&#19968;&#29615;&#38125;&#24231;\&#25237;&#26631;&#24037;&#31243;\&#19996;&#33694;&#28392;&#27743;&#20844;&#39302;&#39033;&#30446;&#20108;&#26399;\08&#24180;7-12&#26376;\&#2799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Documents%20and%20Settings\Administrator.PC917\&#26700;&#38754;\20120104&#20315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单价分析表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承台(砖模) "/>
      <sheetName val="柱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型材线密度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预算书封面"/>
      <sheetName val="说明"/>
      <sheetName val="汇总表"/>
      <sheetName val="材料表"/>
      <sheetName val="1"/>
      <sheetName val="2"/>
      <sheetName val="3"/>
      <sheetName val="4"/>
      <sheetName val="5"/>
      <sheetName val="6"/>
      <sheetName val="7"/>
      <sheetName val="工程量"/>
      <sheetName val="工程量 (2)"/>
      <sheetName val="预算用量汇总表"/>
      <sheetName val="墙面工程"/>
      <sheetName val="建筑面积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2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内围地梁钢筋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R_NoRangeSheet"/>
      <sheetName val="基础工程量估算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型材表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B5" sqref="B5"/>
    </sheetView>
  </sheetViews>
  <sheetFormatPr defaultColWidth="12" defaultRowHeight="14.25" outlineLevelCol="4"/>
  <cols>
    <col min="1" max="1" width="28" style="88" customWidth="1"/>
    <col min="2" max="2" width="37.5" style="88" customWidth="1"/>
    <col min="3" max="3" width="18.1666666666667" style="88" customWidth="1"/>
    <col min="4" max="4" width="35.3333333333333" style="88" customWidth="1"/>
    <col min="5" max="5" width="32.5" style="88" customWidth="1"/>
    <col min="6" max="6" width="12" style="88"/>
    <col min="7" max="7" width="13.8333333333333" style="88"/>
    <col min="8" max="16384" width="12" style="88"/>
  </cols>
  <sheetData>
    <row r="1" ht="67" customHeight="1" spans="1:4">
      <c r="A1" s="125" t="s">
        <v>0</v>
      </c>
      <c r="B1" s="89"/>
      <c r="C1" s="89"/>
      <c r="D1" s="89"/>
    </row>
    <row r="2" ht="45" customHeight="1" spans="1:4">
      <c r="A2" s="126" t="s">
        <v>1</v>
      </c>
      <c r="B2" s="127" t="s">
        <v>2</v>
      </c>
      <c r="C2" s="128" t="s">
        <v>3</v>
      </c>
      <c r="D2" s="129" t="s">
        <v>4</v>
      </c>
    </row>
    <row r="3" ht="43" customHeight="1" spans="1:4">
      <c r="A3" s="130" t="s">
        <v>5</v>
      </c>
      <c r="B3" s="92" t="s">
        <v>6</v>
      </c>
      <c r="C3" s="91" t="s">
        <v>7</v>
      </c>
      <c r="D3" s="131" t="s">
        <v>8</v>
      </c>
    </row>
    <row r="4" ht="43" customHeight="1" spans="1:4">
      <c r="A4" s="130" t="s">
        <v>9</v>
      </c>
      <c r="B4" s="132" t="s">
        <v>10</v>
      </c>
      <c r="C4" s="132"/>
      <c r="D4" s="133"/>
    </row>
    <row r="5" ht="36" customHeight="1" spans="1:5">
      <c r="A5" s="130" t="s">
        <v>11</v>
      </c>
      <c r="B5" s="134" t="s">
        <v>12</v>
      </c>
      <c r="C5" s="92" t="s">
        <v>13</v>
      </c>
      <c r="D5" s="135">
        <f>'3工程结算汇总表'!E14</f>
        <v>271000</v>
      </c>
      <c r="E5" s="104"/>
    </row>
    <row r="6" ht="33" customHeight="1" spans="1:4">
      <c r="A6" s="130" t="s">
        <v>14</v>
      </c>
      <c r="B6" s="136" t="s">
        <v>15</v>
      </c>
      <c r="C6" s="136"/>
      <c r="D6" s="137"/>
    </row>
    <row r="7" ht="37" customHeight="1" spans="1:4">
      <c r="A7" s="130" t="s">
        <v>16</v>
      </c>
      <c r="B7" s="136" t="s">
        <v>17</v>
      </c>
      <c r="C7" s="136"/>
      <c r="D7" s="137"/>
    </row>
    <row r="8" ht="37" customHeight="1" spans="1:4">
      <c r="A8" s="130" t="s">
        <v>18</v>
      </c>
      <c r="B8" s="138" t="s">
        <v>19</v>
      </c>
      <c r="C8" s="136"/>
      <c r="D8" s="137"/>
    </row>
    <row r="9" ht="37" customHeight="1" spans="1:4">
      <c r="A9" s="130" t="s">
        <v>20</v>
      </c>
      <c r="B9" s="136" t="s">
        <v>15</v>
      </c>
      <c r="C9" s="136"/>
      <c r="D9" s="137"/>
    </row>
    <row r="10" ht="37" customHeight="1" spans="1:4">
      <c r="A10" s="130" t="s">
        <v>21</v>
      </c>
      <c r="B10" s="136" t="s">
        <v>15</v>
      </c>
      <c r="C10" s="136"/>
      <c r="D10" s="137"/>
    </row>
    <row r="11" ht="37" customHeight="1" spans="1:4">
      <c r="A11" s="130" t="s">
        <v>22</v>
      </c>
      <c r="B11" s="136" t="s">
        <v>15</v>
      </c>
      <c r="C11" s="136"/>
      <c r="D11" s="137"/>
    </row>
    <row r="12" ht="37" customHeight="1" spans="1:4">
      <c r="A12" s="130" t="s">
        <v>23</v>
      </c>
      <c r="B12" s="136" t="s">
        <v>15</v>
      </c>
      <c r="C12" s="136"/>
      <c r="D12" s="137"/>
    </row>
    <row r="13" ht="37" customHeight="1" spans="1:4">
      <c r="A13" s="130" t="s">
        <v>24</v>
      </c>
      <c r="B13" s="136" t="s">
        <v>15</v>
      </c>
      <c r="C13" s="136"/>
      <c r="D13" s="137"/>
    </row>
    <row r="14" ht="37" customHeight="1" spans="1:4">
      <c r="A14" s="139" t="s">
        <v>25</v>
      </c>
      <c r="B14" s="140" t="s">
        <v>15</v>
      </c>
      <c r="C14" s="140"/>
      <c r="D14" s="141"/>
    </row>
    <row r="15" ht="30" customHeight="1" spans="1:1">
      <c r="A15" s="142" t="s">
        <v>26</v>
      </c>
    </row>
  </sheetData>
  <mergeCells count="11">
    <mergeCell ref="A1:D1"/>
    <mergeCell ref="B4:D4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rintOptions horizontalCentered="1"/>
  <pageMargins left="0.16" right="0" top="0.59" bottom="0.59" header="0.51" footer="0.51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topLeftCell="A8" workbookViewId="0">
      <selection activeCell="O14" sqref="O14"/>
    </sheetView>
  </sheetViews>
  <sheetFormatPr defaultColWidth="12" defaultRowHeight="14.25"/>
  <cols>
    <col min="1" max="1" width="8.66666666666667" style="105" customWidth="1"/>
    <col min="2" max="2" width="48" style="106" customWidth="1"/>
    <col min="3" max="3" width="12" style="105" customWidth="1"/>
    <col min="4" max="4" width="14.1666666666667" style="105" customWidth="1"/>
    <col min="5" max="5" width="17.1666666666667" style="105" customWidth="1"/>
    <col min="6" max="6" width="10.3333333333333" style="107" customWidth="1"/>
    <col min="7" max="7" width="12" style="106" customWidth="1"/>
    <col min="8" max="8" width="12.1666666666667" style="106" customWidth="1"/>
    <col min="9" max="12" width="12" style="106" customWidth="1"/>
    <col min="13" max="16384" width="12" style="88"/>
  </cols>
  <sheetData>
    <row r="1" ht="45" customHeight="1" spans="1:9">
      <c r="A1" s="108" t="s">
        <v>27</v>
      </c>
      <c r="B1" s="108"/>
      <c r="C1" s="108"/>
      <c r="D1" s="108"/>
      <c r="E1" s="108"/>
      <c r="F1" s="108"/>
      <c r="G1" s="109"/>
      <c r="H1" s="109"/>
      <c r="I1" s="109"/>
    </row>
    <row r="2" ht="31" customHeight="1" spans="1:6">
      <c r="A2" s="110" t="s">
        <v>28</v>
      </c>
      <c r="B2" s="111" t="s">
        <v>29</v>
      </c>
      <c r="C2" s="111" t="s">
        <v>30</v>
      </c>
      <c r="D2" s="111" t="s">
        <v>31</v>
      </c>
      <c r="E2" s="111" t="s">
        <v>32</v>
      </c>
      <c r="F2" s="112" t="s">
        <v>33</v>
      </c>
    </row>
    <row r="3" s="103" customFormat="1" ht="30" customHeight="1" spans="1:12">
      <c r="A3" s="113">
        <v>1</v>
      </c>
      <c r="B3" s="114" t="s">
        <v>34</v>
      </c>
      <c r="C3" s="115" t="s">
        <v>35</v>
      </c>
      <c r="D3" s="115" t="s">
        <v>36</v>
      </c>
      <c r="E3" s="115" t="s">
        <v>37</v>
      </c>
      <c r="F3" s="116"/>
      <c r="G3" s="117"/>
      <c r="H3" s="117" t="s">
        <v>38</v>
      </c>
      <c r="I3" s="117"/>
      <c r="J3" s="117"/>
      <c r="K3" s="117"/>
      <c r="L3" s="117"/>
    </row>
    <row r="4" s="103" customFormat="1" ht="30" customHeight="1" spans="1:12">
      <c r="A4" s="113">
        <v>2</v>
      </c>
      <c r="B4" s="114" t="s">
        <v>39</v>
      </c>
      <c r="C4" s="115" t="s">
        <v>35</v>
      </c>
      <c r="D4" s="115" t="s">
        <v>40</v>
      </c>
      <c r="E4" s="115" t="s">
        <v>37</v>
      </c>
      <c r="F4" s="116"/>
      <c r="G4" s="117"/>
      <c r="H4" s="117"/>
      <c r="I4" s="117"/>
      <c r="J4" s="117"/>
      <c r="K4" s="117"/>
      <c r="L4" s="117"/>
    </row>
    <row r="5" s="103" customFormat="1" ht="30" customHeight="1" spans="1:12">
      <c r="A5" s="113">
        <v>3</v>
      </c>
      <c r="B5" s="114" t="s">
        <v>41</v>
      </c>
      <c r="C5" s="115" t="s">
        <v>35</v>
      </c>
      <c r="D5" s="115" t="s">
        <v>42</v>
      </c>
      <c r="E5" s="115" t="s">
        <v>37</v>
      </c>
      <c r="F5" s="116"/>
      <c r="G5" s="117"/>
      <c r="H5" s="117" t="s">
        <v>43</v>
      </c>
      <c r="I5" s="117"/>
      <c r="J5" s="117"/>
      <c r="K5" s="117"/>
      <c r="L5" s="117"/>
    </row>
    <row r="6" ht="30" customHeight="1" spans="1:6">
      <c r="A6" s="113">
        <v>4</v>
      </c>
      <c r="B6" s="114" t="s">
        <v>44</v>
      </c>
      <c r="C6" s="115" t="s">
        <v>35</v>
      </c>
      <c r="D6" s="115" t="s">
        <v>45</v>
      </c>
      <c r="E6" s="115" t="s">
        <v>37</v>
      </c>
      <c r="F6" s="116"/>
    </row>
    <row r="7" ht="30" customHeight="1" spans="1:6">
      <c r="A7" s="113">
        <v>5</v>
      </c>
      <c r="B7" s="114" t="s">
        <v>46</v>
      </c>
      <c r="C7" s="115" t="s">
        <v>35</v>
      </c>
      <c r="D7" s="115" t="s">
        <v>47</v>
      </c>
      <c r="E7" s="115" t="s">
        <v>37</v>
      </c>
      <c r="F7" s="116"/>
    </row>
    <row r="8" ht="30" customHeight="1" spans="1:6">
      <c r="A8" s="113">
        <v>6</v>
      </c>
      <c r="B8" s="114" t="s">
        <v>48</v>
      </c>
      <c r="C8" s="115" t="s">
        <v>49</v>
      </c>
      <c r="D8" s="115" t="s">
        <v>50</v>
      </c>
      <c r="E8" s="115" t="s">
        <v>37</v>
      </c>
      <c r="F8" s="116"/>
    </row>
    <row r="9" ht="30" customHeight="1" spans="1:6">
      <c r="A9" s="113">
        <v>7</v>
      </c>
      <c r="B9" s="114" t="s">
        <v>51</v>
      </c>
      <c r="C9" s="115" t="s">
        <v>35</v>
      </c>
      <c r="D9" s="115" t="s">
        <v>52</v>
      </c>
      <c r="E9" s="115" t="s">
        <v>37</v>
      </c>
      <c r="F9" s="116"/>
    </row>
    <row r="10" ht="30" customHeight="1" spans="1:6">
      <c r="A10" s="113">
        <v>8</v>
      </c>
      <c r="B10" s="114" t="s">
        <v>53</v>
      </c>
      <c r="C10" s="115" t="s">
        <v>35</v>
      </c>
      <c r="D10" s="115" t="s">
        <v>54</v>
      </c>
      <c r="E10" s="115" t="s">
        <v>37</v>
      </c>
      <c r="F10" s="116"/>
    </row>
    <row r="11" ht="30" customHeight="1" spans="1:6">
      <c r="A11" s="113">
        <v>9</v>
      </c>
      <c r="B11" s="114" t="s">
        <v>55</v>
      </c>
      <c r="C11" s="115" t="s">
        <v>49</v>
      </c>
      <c r="D11" s="115" t="s">
        <v>56</v>
      </c>
      <c r="E11" s="115" t="s">
        <v>37</v>
      </c>
      <c r="F11" s="116"/>
    </row>
    <row r="12" ht="36" customHeight="1" spans="1:8">
      <c r="A12" s="113">
        <v>10</v>
      </c>
      <c r="B12" s="114" t="s">
        <v>57</v>
      </c>
      <c r="C12" s="115" t="s">
        <v>58</v>
      </c>
      <c r="D12" s="115" t="s">
        <v>59</v>
      </c>
      <c r="E12" s="115" t="s">
        <v>37</v>
      </c>
      <c r="F12" s="116"/>
      <c r="H12" s="106">
        <f>17-12+1</f>
        <v>6</v>
      </c>
    </row>
    <row r="13" ht="36" customHeight="1" spans="1:6">
      <c r="A13" s="113">
        <v>11</v>
      </c>
      <c r="B13" s="114" t="s">
        <v>60</v>
      </c>
      <c r="C13" s="115" t="s">
        <v>61</v>
      </c>
      <c r="D13" s="115" t="s">
        <v>62</v>
      </c>
      <c r="E13" s="115" t="s">
        <v>37</v>
      </c>
      <c r="F13" s="116"/>
    </row>
    <row r="14" ht="30" customHeight="1" spans="1:6">
      <c r="A14" s="113">
        <v>12</v>
      </c>
      <c r="B14" s="114" t="s">
        <v>63</v>
      </c>
      <c r="C14" s="115" t="s">
        <v>35</v>
      </c>
      <c r="D14" s="115" t="s">
        <v>64</v>
      </c>
      <c r="E14" s="115" t="s">
        <v>37</v>
      </c>
      <c r="F14" s="116"/>
    </row>
    <row r="15" ht="30" customHeight="1" spans="1:6">
      <c r="A15" s="113">
        <v>13</v>
      </c>
      <c r="B15" s="114" t="s">
        <v>65</v>
      </c>
      <c r="C15" s="115" t="s">
        <v>35</v>
      </c>
      <c r="D15" s="115" t="s">
        <v>66</v>
      </c>
      <c r="E15" s="115" t="s">
        <v>37</v>
      </c>
      <c r="F15" s="116"/>
    </row>
    <row r="16" ht="30" customHeight="1" spans="1:6">
      <c r="A16" s="113">
        <v>14</v>
      </c>
      <c r="B16" s="114" t="s">
        <v>67</v>
      </c>
      <c r="C16" s="115" t="s">
        <v>35</v>
      </c>
      <c r="D16" s="115" t="s">
        <v>68</v>
      </c>
      <c r="E16" s="115" t="s">
        <v>37</v>
      </c>
      <c r="F16" s="116"/>
    </row>
    <row r="17" ht="30" customHeight="1" spans="1:6">
      <c r="A17" s="113">
        <v>15</v>
      </c>
      <c r="B17" s="114" t="s">
        <v>69</v>
      </c>
      <c r="C17" s="115" t="s">
        <v>35</v>
      </c>
      <c r="D17" s="115" t="s">
        <v>70</v>
      </c>
      <c r="E17" s="115" t="s">
        <v>37</v>
      </c>
      <c r="F17" s="116"/>
    </row>
    <row r="18" ht="48" customHeight="1" spans="1:8">
      <c r="A18" s="113">
        <v>16</v>
      </c>
      <c r="B18" s="114" t="s">
        <v>71</v>
      </c>
      <c r="C18" s="115" t="s">
        <v>72</v>
      </c>
      <c r="D18" s="115" t="s">
        <v>73</v>
      </c>
      <c r="E18" s="115" t="s">
        <v>74</v>
      </c>
      <c r="F18" s="116"/>
      <c r="H18" s="106">
        <f>49-25+1</f>
        <v>25</v>
      </c>
    </row>
    <row r="19" s="104" customFormat="1" ht="30" customHeight="1" spans="1:12">
      <c r="A19" s="113">
        <v>17</v>
      </c>
      <c r="B19" s="114" t="s">
        <v>75</v>
      </c>
      <c r="C19" s="118" t="s">
        <v>76</v>
      </c>
      <c r="D19" s="115" t="s">
        <v>77</v>
      </c>
      <c r="E19" s="115" t="s">
        <v>37</v>
      </c>
      <c r="F19" s="116"/>
      <c r="G19" s="106"/>
      <c r="H19" s="106">
        <f>54-50+1</f>
        <v>5</v>
      </c>
      <c r="I19" s="106"/>
      <c r="J19" s="106"/>
      <c r="K19" s="106"/>
      <c r="L19" s="106"/>
    </row>
    <row r="20" ht="12.75" spans="1:6">
      <c r="A20" s="119" t="s">
        <v>78</v>
      </c>
      <c r="B20" s="120"/>
      <c r="C20" s="120" t="s">
        <v>79</v>
      </c>
      <c r="D20" s="120"/>
      <c r="E20" s="120"/>
      <c r="F20" s="121"/>
    </row>
    <row r="21" ht="12.75" spans="1:6">
      <c r="A21" s="119"/>
      <c r="B21" s="120"/>
      <c r="C21" s="120"/>
      <c r="D21" s="120"/>
      <c r="E21" s="120"/>
      <c r="F21" s="121"/>
    </row>
    <row r="22" ht="12.75" spans="1:6">
      <c r="A22" s="119"/>
      <c r="B22" s="120"/>
      <c r="C22" s="120"/>
      <c r="D22" s="120"/>
      <c r="E22" s="120"/>
      <c r="F22" s="121"/>
    </row>
    <row r="23" ht="12.75" spans="1:6">
      <c r="A23" s="119"/>
      <c r="B23" s="120"/>
      <c r="C23" s="120"/>
      <c r="D23" s="120"/>
      <c r="E23" s="120"/>
      <c r="F23" s="121"/>
    </row>
    <row r="24" ht="6" customHeight="1" spans="1:6">
      <c r="A24" s="119"/>
      <c r="B24" s="120"/>
      <c r="C24" s="120"/>
      <c r="D24" s="120"/>
      <c r="E24" s="120"/>
      <c r="F24" s="121"/>
    </row>
    <row r="25" ht="13.5" spans="1:6">
      <c r="A25" s="122"/>
      <c r="B25" s="123"/>
      <c r="C25" s="123"/>
      <c r="D25" s="123"/>
      <c r="E25" s="123"/>
      <c r="F25" s="124"/>
    </row>
  </sheetData>
  <mergeCells count="3">
    <mergeCell ref="A1:F1"/>
    <mergeCell ref="A20:B25"/>
    <mergeCell ref="C20:F25"/>
  </mergeCells>
  <printOptions horizontalCentered="1"/>
  <pageMargins left="0" right="0" top="0" bottom="0" header="0.432638888888889" footer="0.511805555555556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E10" sqref="E10"/>
    </sheetView>
  </sheetViews>
  <sheetFormatPr defaultColWidth="12" defaultRowHeight="14.25"/>
  <cols>
    <col min="1" max="4" width="12" style="88"/>
    <col min="5" max="5" width="14.1666666666667" style="88" customWidth="1"/>
    <col min="6" max="6" width="16.1666666666667" style="88" customWidth="1"/>
    <col min="7" max="7" width="18.6666666666667" style="88" customWidth="1"/>
    <col min="8" max="8" width="12" style="88"/>
    <col min="9" max="9" width="16.8333333333333" style="88"/>
    <col min="10" max="11" width="12" style="88"/>
    <col min="12" max="12" width="12.5" style="88"/>
    <col min="13" max="13" width="12" style="88"/>
    <col min="14" max="14" width="27.1666666666667" style="88"/>
    <col min="15" max="16384" width="12" style="88"/>
  </cols>
  <sheetData>
    <row r="1" ht="44.25" customHeight="1" spans="1:7">
      <c r="A1" s="89" t="s">
        <v>80</v>
      </c>
      <c r="B1" s="89"/>
      <c r="C1" s="89"/>
      <c r="D1" s="89"/>
      <c r="E1" s="89"/>
      <c r="F1" s="89"/>
      <c r="G1" s="89"/>
    </row>
    <row r="2" s="88" customFormat="1" ht="25.5" customHeight="1" spans="1:1">
      <c r="A2" s="88" t="s">
        <v>81</v>
      </c>
    </row>
    <row r="3" s="88" customFormat="1" ht="33" customHeight="1" spans="1:7">
      <c r="A3" s="85" t="s">
        <v>82</v>
      </c>
      <c r="B3" s="90"/>
      <c r="C3" s="90"/>
      <c r="D3" s="90"/>
      <c r="E3" s="90"/>
      <c r="F3" s="90"/>
      <c r="G3" s="90"/>
    </row>
    <row r="4" s="88" customFormat="1" ht="24" customHeight="1" spans="1:7">
      <c r="A4" s="90" t="s">
        <v>83</v>
      </c>
      <c r="B4" s="90"/>
      <c r="C4" s="90"/>
      <c r="D4" s="90"/>
      <c r="E4" s="90"/>
      <c r="F4" s="90"/>
      <c r="G4" s="90"/>
    </row>
    <row r="5" s="88" customFormat="1" ht="21" customHeight="1" spans="1:7">
      <c r="A5" s="90" t="s">
        <v>84</v>
      </c>
      <c r="B5" s="90"/>
      <c r="C5" s="90"/>
      <c r="D5" s="90"/>
      <c r="E5" s="90"/>
      <c r="F5" s="90"/>
      <c r="G5" s="90"/>
    </row>
    <row r="6" s="88" customFormat="1" ht="30" customHeight="1" spans="1:7">
      <c r="A6" s="91" t="s">
        <v>28</v>
      </c>
      <c r="B6" s="92" t="s">
        <v>1</v>
      </c>
      <c r="C6" s="92"/>
      <c r="D6" s="92"/>
      <c r="E6" s="91" t="s">
        <v>85</v>
      </c>
      <c r="F6" s="91" t="s">
        <v>86</v>
      </c>
      <c r="G6" s="91" t="s">
        <v>87</v>
      </c>
    </row>
    <row r="7" s="88" customFormat="1" ht="21" customHeight="1" spans="1:7">
      <c r="A7" s="91" t="s">
        <v>88</v>
      </c>
      <c r="B7" s="92" t="s">
        <v>89</v>
      </c>
      <c r="C7" s="92"/>
      <c r="D7" s="92"/>
      <c r="E7" s="92"/>
      <c r="F7" s="92"/>
      <c r="G7" s="93">
        <f>SUM(G8:G10)</f>
        <v>271322.463333333</v>
      </c>
    </row>
    <row r="8" s="88" customFormat="1" ht="21" customHeight="1" spans="1:7">
      <c r="A8" s="91">
        <v>1.1</v>
      </c>
      <c r="B8" s="92" t="s">
        <v>90</v>
      </c>
      <c r="C8" s="92"/>
      <c r="D8" s="92"/>
      <c r="E8" s="92"/>
      <c r="F8" s="92"/>
      <c r="G8" s="93">
        <f>结算价明细汇总表!F4</f>
        <v>271322.463333333</v>
      </c>
    </row>
    <row r="9" s="88" customFormat="1" ht="21" customHeight="1" spans="1:7">
      <c r="A9" s="91">
        <v>1.2</v>
      </c>
      <c r="B9" s="92" t="s">
        <v>91</v>
      </c>
      <c r="C9" s="92"/>
      <c r="D9" s="92"/>
      <c r="E9" s="92"/>
      <c r="F9" s="92"/>
      <c r="G9" s="93">
        <v>0</v>
      </c>
    </row>
    <row r="10" s="88" customFormat="1" ht="21" customHeight="1" spans="1:7">
      <c r="A10" s="91">
        <v>1.3</v>
      </c>
      <c r="B10" s="92" t="s">
        <v>92</v>
      </c>
      <c r="C10" s="92"/>
      <c r="D10" s="92"/>
      <c r="E10" s="92"/>
      <c r="F10" s="92"/>
      <c r="G10" s="93">
        <v>0</v>
      </c>
    </row>
    <row r="11" s="88" customFormat="1" ht="21" customHeight="1" spans="1:7">
      <c r="A11" s="91" t="s">
        <v>93</v>
      </c>
      <c r="B11" s="92" t="s">
        <v>94</v>
      </c>
      <c r="C11" s="92"/>
      <c r="D11" s="92"/>
      <c r="E11" s="92"/>
      <c r="F11" s="92"/>
      <c r="G11" s="93">
        <f>G12</f>
        <v>-322.463333333377</v>
      </c>
    </row>
    <row r="12" s="88" customFormat="1" ht="21" customHeight="1" spans="1:7">
      <c r="A12" s="91">
        <v>2.1</v>
      </c>
      <c r="B12" s="92" t="s">
        <v>95</v>
      </c>
      <c r="C12" s="92"/>
      <c r="D12" s="92"/>
      <c r="E12" s="92"/>
      <c r="F12" s="92"/>
      <c r="G12" s="93">
        <f>结算价明细汇总表!H5</f>
        <v>-322.463333333377</v>
      </c>
    </row>
    <row r="13" s="88" customFormat="1" ht="21" customHeight="1" spans="1:7">
      <c r="A13" s="91">
        <v>2.2</v>
      </c>
      <c r="B13" s="92" t="s">
        <v>96</v>
      </c>
      <c r="C13" s="92"/>
      <c r="D13" s="92"/>
      <c r="E13" s="92"/>
      <c r="F13" s="92"/>
      <c r="G13" s="94">
        <f>E13</f>
        <v>0</v>
      </c>
    </row>
    <row r="14" s="88" customFormat="1" ht="19" customHeight="1" spans="1:7">
      <c r="A14" s="91" t="s">
        <v>97</v>
      </c>
      <c r="B14" s="92" t="s">
        <v>98</v>
      </c>
      <c r="C14" s="92"/>
      <c r="D14" s="92" t="s">
        <v>99</v>
      </c>
      <c r="E14" s="95">
        <f>G7+G11</f>
        <v>271000</v>
      </c>
      <c r="F14" s="95"/>
      <c r="G14" s="95"/>
    </row>
    <row r="15" s="88" customFormat="1" ht="19" customHeight="1" spans="1:7">
      <c r="A15" s="91"/>
      <c r="B15" s="92"/>
      <c r="C15" s="92"/>
      <c r="D15" s="92" t="s">
        <v>100</v>
      </c>
      <c r="E15" s="96">
        <f>E14</f>
        <v>271000</v>
      </c>
      <c r="F15" s="96"/>
      <c r="G15" s="96"/>
    </row>
    <row r="16" s="88" customFormat="1" ht="20" customHeight="1" spans="1:7">
      <c r="A16" s="91" t="s">
        <v>101</v>
      </c>
      <c r="B16" s="92" t="s">
        <v>102</v>
      </c>
      <c r="C16" s="92"/>
      <c r="D16" s="92"/>
      <c r="E16" s="97">
        <v>0</v>
      </c>
      <c r="F16" s="97"/>
      <c r="G16" s="97"/>
    </row>
    <row r="17" s="88" customFormat="1" ht="20" customHeight="1" spans="1:7">
      <c r="A17" s="91">
        <v>4.1</v>
      </c>
      <c r="B17" s="92" t="s">
        <v>103</v>
      </c>
      <c r="C17" s="92"/>
      <c r="D17" s="92"/>
      <c r="E17" s="97">
        <v>0</v>
      </c>
      <c r="F17" s="97"/>
      <c r="G17" s="97"/>
    </row>
    <row r="18" s="88" customFormat="1" ht="20" customHeight="1" spans="1:7">
      <c r="A18" s="91">
        <v>4.2</v>
      </c>
      <c r="B18" s="92" t="s">
        <v>104</v>
      </c>
      <c r="C18" s="92"/>
      <c r="D18" s="92"/>
      <c r="E18" s="97">
        <v>0</v>
      </c>
      <c r="F18" s="97"/>
      <c r="G18" s="97"/>
    </row>
    <row r="19" s="88" customFormat="1" ht="17" customHeight="1" spans="1:7">
      <c r="A19" s="91" t="s">
        <v>105</v>
      </c>
      <c r="B19" s="92" t="s">
        <v>96</v>
      </c>
      <c r="C19" s="92"/>
      <c r="D19" s="92"/>
      <c r="E19" s="97"/>
      <c r="F19" s="97"/>
      <c r="G19" s="97"/>
    </row>
    <row r="20" s="88" customFormat="1" ht="20" customHeight="1" spans="1:7">
      <c r="A20" s="91" t="s">
        <v>106</v>
      </c>
      <c r="B20" s="92" t="s">
        <v>107</v>
      </c>
      <c r="C20" s="92"/>
      <c r="D20" s="92"/>
      <c r="E20" s="97">
        <v>0</v>
      </c>
      <c r="F20" s="97"/>
      <c r="G20" s="97"/>
    </row>
    <row r="21" s="88" customFormat="1" ht="20" customHeight="1" spans="1:7">
      <c r="A21" s="91">
        <v>5.1</v>
      </c>
      <c r="B21" s="92" t="s">
        <v>108</v>
      </c>
      <c r="C21" s="92"/>
      <c r="D21" s="92"/>
      <c r="E21" s="97">
        <v>0</v>
      </c>
      <c r="F21" s="97"/>
      <c r="G21" s="97"/>
    </row>
    <row r="22" s="88" customFormat="1" ht="20" customHeight="1" spans="1:7">
      <c r="A22" s="91">
        <v>5.2</v>
      </c>
      <c r="B22" s="92" t="s">
        <v>109</v>
      </c>
      <c r="C22" s="92"/>
      <c r="D22" s="92"/>
      <c r="E22" s="97">
        <v>0</v>
      </c>
      <c r="F22" s="97"/>
      <c r="G22" s="97"/>
    </row>
    <row r="23" s="88" customFormat="1" ht="18" customHeight="1" spans="1:7">
      <c r="A23" s="91" t="s">
        <v>110</v>
      </c>
      <c r="B23" s="92" t="s">
        <v>111</v>
      </c>
      <c r="C23" s="92" t="s">
        <v>99</v>
      </c>
      <c r="D23" s="92"/>
      <c r="E23" s="95">
        <f>E14</f>
        <v>271000</v>
      </c>
      <c r="F23" s="95"/>
      <c r="G23" s="95"/>
    </row>
    <row r="24" s="88" customFormat="1" ht="18" customHeight="1" spans="1:14">
      <c r="A24" s="91"/>
      <c r="B24" s="92"/>
      <c r="C24" s="92" t="s">
        <v>100</v>
      </c>
      <c r="D24" s="92"/>
      <c r="E24" s="96">
        <f>E15</f>
        <v>271000</v>
      </c>
      <c r="F24" s="96"/>
      <c r="G24" s="96"/>
      <c r="N24" s="102"/>
    </row>
    <row r="25" s="88" customFormat="1" ht="18" customHeight="1" spans="1:7">
      <c r="A25" s="91" t="s">
        <v>112</v>
      </c>
      <c r="B25" s="92" t="s">
        <v>113</v>
      </c>
      <c r="C25" s="92" t="s">
        <v>99</v>
      </c>
      <c r="D25" s="92"/>
      <c r="E25" s="95">
        <f>E14</f>
        <v>271000</v>
      </c>
      <c r="F25" s="95"/>
      <c r="G25" s="95"/>
    </row>
    <row r="26" s="88" customFormat="1" ht="18" customHeight="1" spans="1:7">
      <c r="A26" s="91"/>
      <c r="B26" s="92"/>
      <c r="C26" s="92" t="s">
        <v>100</v>
      </c>
      <c r="D26" s="92"/>
      <c r="E26" s="96">
        <f>E15</f>
        <v>271000</v>
      </c>
      <c r="F26" s="96"/>
      <c r="G26" s="96"/>
    </row>
    <row r="27" ht="12.75" spans="1:7">
      <c r="A27" s="98"/>
      <c r="B27" s="98"/>
      <c r="C27" s="98"/>
      <c r="D27" s="98"/>
      <c r="E27" s="98"/>
      <c r="F27" s="98"/>
      <c r="G27" s="98"/>
    </row>
    <row r="28" spans="1:7">
      <c r="A28" s="99" t="s">
        <v>114</v>
      </c>
      <c r="B28" s="99"/>
      <c r="C28" s="99"/>
      <c r="D28" s="99"/>
      <c r="E28" s="99"/>
      <c r="F28" s="99"/>
      <c r="G28" s="99"/>
    </row>
    <row r="29" ht="12.75" spans="1:1">
      <c r="A29" s="100"/>
    </row>
    <row r="30" ht="12.75" spans="1:1">
      <c r="A30" s="100"/>
    </row>
    <row r="31" spans="1:7">
      <c r="A31" s="99" t="s">
        <v>115</v>
      </c>
      <c r="B31" s="99"/>
      <c r="C31" s="99"/>
      <c r="D31" s="99"/>
      <c r="E31" s="99"/>
      <c r="F31" s="99"/>
      <c r="G31" s="99"/>
    </row>
    <row r="32" ht="12.75" spans="1:1">
      <c r="A32" s="100"/>
    </row>
    <row r="33" ht="27" customHeight="1" spans="1:7">
      <c r="A33" s="101" t="s">
        <v>116</v>
      </c>
      <c r="B33" s="101"/>
      <c r="C33" s="101"/>
      <c r="D33" s="101"/>
      <c r="E33" s="101"/>
      <c r="F33" s="101"/>
      <c r="G33" s="101"/>
    </row>
  </sheetData>
  <mergeCells count="49">
    <mergeCell ref="A1:G1"/>
    <mergeCell ref="A2:G2"/>
    <mergeCell ref="A3:G3"/>
    <mergeCell ref="A4:G4"/>
    <mergeCell ref="A5:G5"/>
    <mergeCell ref="B6:D6"/>
    <mergeCell ref="B7:D7"/>
    <mergeCell ref="B8:D8"/>
    <mergeCell ref="B9:D9"/>
    <mergeCell ref="B10:D10"/>
    <mergeCell ref="B11:D11"/>
    <mergeCell ref="E11:F11"/>
    <mergeCell ref="B12:D12"/>
    <mergeCell ref="E12:F12"/>
    <mergeCell ref="B13:D13"/>
    <mergeCell ref="E13:F13"/>
    <mergeCell ref="E14:G14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1:D21"/>
    <mergeCell ref="E21:G21"/>
    <mergeCell ref="B22:D22"/>
    <mergeCell ref="E22:G22"/>
    <mergeCell ref="C23:D23"/>
    <mergeCell ref="E23:G23"/>
    <mergeCell ref="C24:D24"/>
    <mergeCell ref="E24:G24"/>
    <mergeCell ref="C25:D25"/>
    <mergeCell ref="E25:G25"/>
    <mergeCell ref="C26:D26"/>
    <mergeCell ref="E26:G26"/>
    <mergeCell ref="A28:G28"/>
    <mergeCell ref="A31:G31"/>
    <mergeCell ref="A33:G33"/>
    <mergeCell ref="A14:A15"/>
    <mergeCell ref="A23:A24"/>
    <mergeCell ref="A25:A26"/>
    <mergeCell ref="B23:B24"/>
    <mergeCell ref="B25:B26"/>
    <mergeCell ref="B14:C15"/>
  </mergeCells>
  <printOptions horizontalCentered="1"/>
  <pageMargins left="0.35" right="0.35" top="0.59" bottom="0.59" header="0.51" footer="0.51"/>
  <pageSetup paperSize="9" orientation="portrait" horizont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I9" sqref="I9"/>
    </sheetView>
  </sheetViews>
  <sheetFormatPr defaultColWidth="9.33333333333333" defaultRowHeight="12.75"/>
  <cols>
    <col min="1" max="1" width="9.83333333333333" customWidth="1"/>
    <col min="2" max="2" width="23.8333333333333" customWidth="1"/>
    <col min="3" max="3" width="10.6666666666667" customWidth="1"/>
    <col min="4" max="4" width="12.3333333333333" customWidth="1"/>
    <col min="5" max="5" width="19.1666666666667" style="63" customWidth="1"/>
    <col min="6" max="6" width="19.1666666666667" customWidth="1"/>
    <col min="7" max="7" width="16" customWidth="1"/>
    <col min="8" max="8" width="14.1666666666667" style="64"/>
    <col min="9" max="10" width="9.83333333333333" style="64"/>
    <col min="11" max="11" width="10.8333333333333"/>
  </cols>
  <sheetData>
    <row r="1" ht="48" customHeight="1" spans="1:7">
      <c r="A1" s="65" t="s">
        <v>117</v>
      </c>
      <c r="B1" s="65"/>
      <c r="C1" s="65"/>
      <c r="D1" s="65"/>
      <c r="E1" s="66"/>
      <c r="F1" s="65"/>
      <c r="G1" s="65"/>
    </row>
    <row r="2" ht="48" customHeight="1" spans="1:7">
      <c r="A2" s="67" t="s">
        <v>28</v>
      </c>
      <c r="B2" s="68" t="s">
        <v>1</v>
      </c>
      <c r="C2" s="68" t="s">
        <v>118</v>
      </c>
      <c r="D2" s="68" t="s">
        <v>119</v>
      </c>
      <c r="E2" s="69" t="s">
        <v>120</v>
      </c>
      <c r="F2" s="68" t="s">
        <v>121</v>
      </c>
      <c r="G2" s="70" t="s">
        <v>33</v>
      </c>
    </row>
    <row r="3" ht="48" customHeight="1" spans="1:7">
      <c r="A3" s="71">
        <v>1</v>
      </c>
      <c r="B3" s="72" t="s">
        <v>122</v>
      </c>
      <c r="C3" s="72"/>
      <c r="D3" s="72"/>
      <c r="E3" s="73"/>
      <c r="F3" s="73"/>
      <c r="G3" s="74"/>
    </row>
    <row r="4" ht="48" customHeight="1" spans="1:10">
      <c r="A4" s="75">
        <v>1.1</v>
      </c>
      <c r="B4" s="76" t="s">
        <v>122</v>
      </c>
      <c r="C4" s="77" t="s">
        <v>123</v>
      </c>
      <c r="D4" s="76">
        <v>1</v>
      </c>
      <c r="E4" s="78">
        <f>结算明细表!J30</f>
        <v>271322.463333333</v>
      </c>
      <c r="F4" s="79">
        <f>D4*E4</f>
        <v>271322.463333333</v>
      </c>
      <c r="G4" s="80" t="s">
        <v>124</v>
      </c>
      <c r="J4" s="64">
        <f>结算明细表!N30</f>
        <v>273777.1</v>
      </c>
    </row>
    <row r="5" ht="48" customHeight="1" spans="1:9">
      <c r="A5" s="81">
        <v>2</v>
      </c>
      <c r="B5" s="82" t="s">
        <v>125</v>
      </c>
      <c r="C5" s="82" t="s">
        <v>126</v>
      </c>
      <c r="D5" s="82"/>
      <c r="E5" s="83"/>
      <c r="F5" s="83">
        <v>271000</v>
      </c>
      <c r="G5" s="84" t="s">
        <v>127</v>
      </c>
      <c r="H5" s="64">
        <f>F5-F4</f>
        <v>-322.463333333377</v>
      </c>
      <c r="I5" s="64">
        <f>F5-J4</f>
        <v>-2777.09999999998</v>
      </c>
    </row>
    <row r="6" ht="48" customHeight="1" spans="1:7">
      <c r="A6" s="85" t="s">
        <v>128</v>
      </c>
      <c r="B6" s="85"/>
      <c r="C6" s="85"/>
      <c r="D6" s="85"/>
      <c r="E6" s="86"/>
      <c r="F6" s="85"/>
      <c r="G6" s="85"/>
    </row>
    <row r="7" ht="48" customHeight="1" spans="1:7">
      <c r="A7" s="85" t="s">
        <v>129</v>
      </c>
      <c r="B7" s="85"/>
      <c r="C7" s="85"/>
      <c r="D7" s="85"/>
      <c r="E7" s="86"/>
      <c r="F7" s="85"/>
      <c r="G7" s="85"/>
    </row>
    <row r="14" spans="8:8">
      <c r="H14" s="87"/>
    </row>
  </sheetData>
  <mergeCells count="3">
    <mergeCell ref="A1:G1"/>
    <mergeCell ref="A6:G6"/>
    <mergeCell ref="A7:G7"/>
  </mergeCells>
  <printOptions horizontalCentered="1"/>
  <pageMargins left="0" right="0" top="0" bottom="0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view="pageBreakPreview" zoomScaleNormal="100" topLeftCell="A24" workbookViewId="0">
      <selection activeCell="K39" sqref="K39"/>
    </sheetView>
  </sheetViews>
  <sheetFormatPr defaultColWidth="13.7111111111111" defaultRowHeight="12"/>
  <cols>
    <col min="1" max="1" width="5.66666666666667" style="6" customWidth="1"/>
    <col min="2" max="2" width="13.1666666666667" style="7" customWidth="1"/>
    <col min="3" max="3" width="5.5" style="6" customWidth="1"/>
    <col min="4" max="4" width="7.66666666666667" style="6" customWidth="1"/>
    <col min="5" max="5" width="8" style="6" customWidth="1"/>
    <col min="6" max="6" width="10" style="6" customWidth="1"/>
    <col min="7" max="7" width="6.66666666666667" style="7" customWidth="1"/>
    <col min="8" max="8" width="6" style="8" customWidth="1"/>
    <col min="9" max="9" width="12.8333333333333" style="9" customWidth="1"/>
    <col min="10" max="10" width="14.3333333333333" style="9" customWidth="1"/>
    <col min="11" max="11" width="13.1666666666667" style="10" customWidth="1"/>
    <col min="12" max="12" width="10.8333333333333" style="1" customWidth="1"/>
    <col min="13" max="13" width="13.7111111111111" style="1"/>
    <col min="14" max="14" width="13.7111111111111" style="10"/>
    <col min="15" max="15" width="18.8333333333333" style="10"/>
    <col min="16" max="33" width="13.7111111111111" style="1"/>
    <col min="34" max="16380" width="49.8444444444444" style="1"/>
    <col min="16381" max="16384" width="13.7111111111111" style="1"/>
  </cols>
  <sheetData>
    <row r="1" s="1" customFormat="1" ht="21" customHeight="1" spans="1:15">
      <c r="A1" s="11" t="s">
        <v>48</v>
      </c>
      <c r="B1" s="11"/>
      <c r="C1" s="11"/>
      <c r="D1" s="11"/>
      <c r="E1" s="11"/>
      <c r="F1" s="11"/>
      <c r="G1" s="11"/>
      <c r="H1" s="11"/>
      <c r="I1" s="40"/>
      <c r="J1" s="40"/>
      <c r="K1" s="11"/>
      <c r="L1" s="11"/>
      <c r="N1" s="10"/>
      <c r="O1" s="10"/>
    </row>
    <row r="2" s="1" customFormat="1" spans="1:15">
      <c r="A2" s="12" t="s">
        <v>28</v>
      </c>
      <c r="B2" s="12" t="s">
        <v>29</v>
      </c>
      <c r="C2" s="13" t="s">
        <v>130</v>
      </c>
      <c r="D2" s="13"/>
      <c r="E2" s="13"/>
      <c r="F2" s="13"/>
      <c r="G2" s="12" t="s">
        <v>131</v>
      </c>
      <c r="H2" s="14" t="s">
        <v>118</v>
      </c>
      <c r="I2" s="41" t="s">
        <v>132</v>
      </c>
      <c r="J2" s="41" t="s">
        <v>133</v>
      </c>
      <c r="K2" s="42" t="s">
        <v>33</v>
      </c>
      <c r="L2" s="42" t="s">
        <v>134</v>
      </c>
      <c r="N2" s="10" t="s">
        <v>135</v>
      </c>
      <c r="O2" s="10" t="s">
        <v>136</v>
      </c>
    </row>
    <row r="3" s="1" customFormat="1" spans="1:15">
      <c r="A3" s="12"/>
      <c r="B3" s="12"/>
      <c r="C3" s="13" t="s">
        <v>137</v>
      </c>
      <c r="D3" s="13" t="s">
        <v>138</v>
      </c>
      <c r="E3" s="13" t="s">
        <v>139</v>
      </c>
      <c r="F3" s="13" t="s">
        <v>140</v>
      </c>
      <c r="G3" s="12"/>
      <c r="H3" s="14"/>
      <c r="I3" s="41"/>
      <c r="J3" s="41"/>
      <c r="K3" s="42"/>
      <c r="L3" s="42"/>
      <c r="N3" s="10"/>
      <c r="O3" s="10"/>
    </row>
    <row r="4" s="1" customFormat="1" spans="1:15">
      <c r="A4" s="12"/>
      <c r="B4" s="12"/>
      <c r="C4" s="13"/>
      <c r="D4" s="13"/>
      <c r="E4" s="13"/>
      <c r="F4" s="13"/>
      <c r="G4" s="12"/>
      <c r="H4" s="14"/>
      <c r="I4" s="41"/>
      <c r="J4" s="41"/>
      <c r="K4" s="42"/>
      <c r="L4" s="42"/>
      <c r="N4" s="10"/>
      <c r="O4" s="10"/>
    </row>
    <row r="5" s="2" customFormat="1" ht="35" customHeight="1" spans="1:15">
      <c r="A5" s="15" t="s">
        <v>88</v>
      </c>
      <c r="B5" s="15" t="s">
        <v>141</v>
      </c>
      <c r="C5" s="16"/>
      <c r="D5" s="16"/>
      <c r="E5" s="16"/>
      <c r="F5" s="16"/>
      <c r="G5" s="15"/>
      <c r="H5" s="17"/>
      <c r="I5" s="43"/>
      <c r="J5" s="43"/>
      <c r="K5" s="44"/>
      <c r="L5" s="44"/>
      <c r="N5" s="10"/>
      <c r="O5" s="45"/>
    </row>
    <row r="6" s="1" customFormat="1" ht="27" customHeight="1" spans="1:15">
      <c r="A6" s="18">
        <v>1</v>
      </c>
      <c r="B6" s="19" t="s">
        <v>142</v>
      </c>
      <c r="C6" s="19"/>
      <c r="D6" s="19"/>
      <c r="E6" s="19"/>
      <c r="F6" s="19"/>
      <c r="G6" s="19"/>
      <c r="H6" s="20"/>
      <c r="I6" s="46"/>
      <c r="J6" s="47"/>
      <c r="K6" s="48"/>
      <c r="L6" s="48"/>
      <c r="N6" s="10"/>
      <c r="O6" s="10"/>
    </row>
    <row r="7" s="3" customFormat="1" ht="30" customHeight="1" spans="1:15">
      <c r="A7" s="18">
        <v>1.2</v>
      </c>
      <c r="B7" s="18" t="s">
        <v>143</v>
      </c>
      <c r="C7" s="21"/>
      <c r="D7" s="22"/>
      <c r="E7" s="22"/>
      <c r="F7" s="22"/>
      <c r="G7" s="18">
        <v>10</v>
      </c>
      <c r="H7" s="23" t="s">
        <v>144</v>
      </c>
      <c r="I7" s="49">
        <v>120</v>
      </c>
      <c r="J7" s="50">
        <f t="shared" ref="J7:J17" si="0">G7*I7</f>
        <v>1200</v>
      </c>
      <c r="K7" s="51"/>
      <c r="L7" s="51"/>
      <c r="N7" s="52">
        <v>1200</v>
      </c>
      <c r="O7" s="52">
        <f t="shared" ref="O7:O17" si="1">J7-N7</f>
        <v>0</v>
      </c>
    </row>
    <row r="8" s="3" customFormat="1" ht="30" customHeight="1" spans="1:15">
      <c r="A8" s="18">
        <v>1.3</v>
      </c>
      <c r="B8" s="18" t="s">
        <v>145</v>
      </c>
      <c r="C8" s="24"/>
      <c r="D8" s="22"/>
      <c r="E8" s="22"/>
      <c r="F8" s="22"/>
      <c r="G8" s="18">
        <v>9</v>
      </c>
      <c r="H8" s="23" t="s">
        <v>144</v>
      </c>
      <c r="I8" s="49">
        <v>120</v>
      </c>
      <c r="J8" s="50">
        <f t="shared" si="0"/>
        <v>1080</v>
      </c>
      <c r="K8" s="51"/>
      <c r="L8" s="51"/>
      <c r="N8" s="52">
        <v>1080</v>
      </c>
      <c r="O8" s="52">
        <f t="shared" si="1"/>
        <v>0</v>
      </c>
    </row>
    <row r="9" s="3" customFormat="1" ht="42" customHeight="1" spans="1:15">
      <c r="A9" s="18">
        <v>1.6</v>
      </c>
      <c r="B9" s="18" t="s">
        <v>146</v>
      </c>
      <c r="C9" s="24"/>
      <c r="D9" s="22" t="s">
        <v>147</v>
      </c>
      <c r="E9" s="22" t="s">
        <v>148</v>
      </c>
      <c r="F9" s="22"/>
      <c r="G9" s="18">
        <v>3</v>
      </c>
      <c r="H9" s="23" t="s">
        <v>144</v>
      </c>
      <c r="I9" s="49">
        <v>750</v>
      </c>
      <c r="J9" s="50">
        <f t="shared" si="0"/>
        <v>2250</v>
      </c>
      <c r="K9" s="51"/>
      <c r="L9" s="42" t="s">
        <v>149</v>
      </c>
      <c r="N9" s="52">
        <v>3000</v>
      </c>
      <c r="O9" s="52">
        <f t="shared" si="1"/>
        <v>-750</v>
      </c>
    </row>
    <row r="10" s="3" customFormat="1" ht="30" customHeight="1" spans="1:15">
      <c r="A10" s="18">
        <v>1.7</v>
      </c>
      <c r="B10" s="18" t="s">
        <v>150</v>
      </c>
      <c r="C10" s="24" t="s">
        <v>151</v>
      </c>
      <c r="D10" s="22" t="s">
        <v>152</v>
      </c>
      <c r="E10" s="22" t="s">
        <v>148</v>
      </c>
      <c r="F10" s="22" t="s">
        <v>153</v>
      </c>
      <c r="G10" s="18">
        <v>1</v>
      </c>
      <c r="H10" s="23" t="s">
        <v>144</v>
      </c>
      <c r="I10" s="49">
        <v>1450</v>
      </c>
      <c r="J10" s="50">
        <f t="shared" si="0"/>
        <v>1450</v>
      </c>
      <c r="K10" s="51"/>
      <c r="L10" s="51"/>
      <c r="N10" s="52">
        <v>1450</v>
      </c>
      <c r="O10" s="52">
        <f t="shared" si="1"/>
        <v>0</v>
      </c>
    </row>
    <row r="11" s="3" customFormat="1" ht="30" customHeight="1" spans="1:15">
      <c r="A11" s="18">
        <v>1.8</v>
      </c>
      <c r="B11" s="18" t="s">
        <v>154</v>
      </c>
      <c r="C11" s="21" t="s">
        <v>155</v>
      </c>
      <c r="D11" s="22" t="s">
        <v>156</v>
      </c>
      <c r="E11" s="22" t="s">
        <v>157</v>
      </c>
      <c r="F11" s="22" t="s">
        <v>158</v>
      </c>
      <c r="G11" s="18">
        <v>5</v>
      </c>
      <c r="H11" s="23" t="s">
        <v>144</v>
      </c>
      <c r="I11" s="49">
        <v>1600</v>
      </c>
      <c r="J11" s="50">
        <f t="shared" si="0"/>
        <v>8000</v>
      </c>
      <c r="K11" s="51"/>
      <c r="L11" s="51"/>
      <c r="N11" s="52">
        <v>8000</v>
      </c>
      <c r="O11" s="52">
        <f t="shared" si="1"/>
        <v>0</v>
      </c>
    </row>
    <row r="12" s="3" customFormat="1" ht="30" customHeight="1" spans="1:15">
      <c r="A12" s="18">
        <v>1.9</v>
      </c>
      <c r="B12" s="18" t="s">
        <v>159</v>
      </c>
      <c r="C12" s="21" t="s">
        <v>160</v>
      </c>
      <c r="D12" s="22" t="s">
        <v>161</v>
      </c>
      <c r="E12" s="22" t="s">
        <v>162</v>
      </c>
      <c r="F12" s="22" t="s">
        <v>158</v>
      </c>
      <c r="G12" s="18">
        <v>5</v>
      </c>
      <c r="H12" s="23" t="s">
        <v>144</v>
      </c>
      <c r="I12" s="49">
        <v>850</v>
      </c>
      <c r="J12" s="50">
        <f t="shared" si="0"/>
        <v>4250</v>
      </c>
      <c r="K12" s="51"/>
      <c r="L12" s="51"/>
      <c r="N12" s="52">
        <v>4250</v>
      </c>
      <c r="O12" s="52">
        <f t="shared" si="1"/>
        <v>0</v>
      </c>
    </row>
    <row r="13" s="3" customFormat="1" ht="30" customHeight="1" spans="1:15">
      <c r="A13" s="18">
        <v>1.13</v>
      </c>
      <c r="B13" s="18" t="s">
        <v>163</v>
      </c>
      <c r="C13" s="21"/>
      <c r="D13" s="24" t="s">
        <v>164</v>
      </c>
      <c r="E13" s="22" t="s">
        <v>165</v>
      </c>
      <c r="F13" s="22"/>
      <c r="G13" s="18">
        <v>3</v>
      </c>
      <c r="H13" s="23" t="s">
        <v>144</v>
      </c>
      <c r="I13" s="49">
        <v>550</v>
      </c>
      <c r="J13" s="50">
        <f t="shared" si="0"/>
        <v>1650</v>
      </c>
      <c r="K13" s="51"/>
      <c r="L13" s="51"/>
      <c r="N13" s="52">
        <v>1650</v>
      </c>
      <c r="O13" s="52">
        <f t="shared" si="1"/>
        <v>0</v>
      </c>
    </row>
    <row r="14" s="3" customFormat="1" ht="40" customHeight="1" spans="1:15">
      <c r="A14" s="18">
        <v>1.14</v>
      </c>
      <c r="B14" s="18" t="s">
        <v>166</v>
      </c>
      <c r="C14" s="21"/>
      <c r="D14" s="22" t="s">
        <v>167</v>
      </c>
      <c r="E14" s="22" t="s">
        <v>168</v>
      </c>
      <c r="F14" s="22"/>
      <c r="G14" s="18">
        <v>0</v>
      </c>
      <c r="H14" s="23" t="s">
        <v>144</v>
      </c>
      <c r="I14" s="49">
        <v>15</v>
      </c>
      <c r="J14" s="50">
        <f t="shared" si="0"/>
        <v>0</v>
      </c>
      <c r="K14" s="51"/>
      <c r="L14" s="51" t="s">
        <v>169</v>
      </c>
      <c r="N14" s="52">
        <v>150</v>
      </c>
      <c r="O14" s="52">
        <f t="shared" si="1"/>
        <v>-150</v>
      </c>
    </row>
    <row r="15" s="3" customFormat="1" ht="30" customHeight="1" spans="1:15">
      <c r="A15" s="18">
        <v>1.16</v>
      </c>
      <c r="B15" s="18" t="s">
        <v>170</v>
      </c>
      <c r="C15" s="21"/>
      <c r="D15" s="22"/>
      <c r="E15" s="22"/>
      <c r="F15" s="22"/>
      <c r="G15" s="18">
        <v>2</v>
      </c>
      <c r="H15" s="23" t="s">
        <v>171</v>
      </c>
      <c r="I15" s="49">
        <v>95</v>
      </c>
      <c r="J15" s="50">
        <f t="shared" si="0"/>
        <v>190</v>
      </c>
      <c r="K15" s="51"/>
      <c r="L15" s="51"/>
      <c r="N15" s="52">
        <v>190</v>
      </c>
      <c r="O15" s="52">
        <f t="shared" si="1"/>
        <v>0</v>
      </c>
    </row>
    <row r="16" s="3" customFormat="1" ht="30" customHeight="1" spans="1:15">
      <c r="A16" s="18">
        <v>1.17</v>
      </c>
      <c r="B16" s="18" t="s">
        <v>172</v>
      </c>
      <c r="C16" s="21"/>
      <c r="D16" s="22"/>
      <c r="E16" s="22"/>
      <c r="F16" s="22"/>
      <c r="G16" s="18">
        <f>G23</f>
        <v>581.364666666667</v>
      </c>
      <c r="H16" s="23" t="s">
        <v>173</v>
      </c>
      <c r="I16" s="49">
        <v>15</v>
      </c>
      <c r="J16" s="50">
        <f t="shared" si="0"/>
        <v>8720.47</v>
      </c>
      <c r="K16" s="51"/>
      <c r="L16" s="51" t="s">
        <v>174</v>
      </c>
      <c r="N16" s="52">
        <v>8724.9</v>
      </c>
      <c r="O16" s="52">
        <f t="shared" si="1"/>
        <v>-4.42999999999483</v>
      </c>
    </row>
    <row r="17" s="3" customFormat="1" ht="252" spans="1:20">
      <c r="A17" s="18">
        <v>1.18</v>
      </c>
      <c r="B17" s="18" t="s">
        <v>175</v>
      </c>
      <c r="C17" s="21"/>
      <c r="D17" s="22"/>
      <c r="E17" s="22"/>
      <c r="F17" s="22"/>
      <c r="G17" s="18">
        <v>1</v>
      </c>
      <c r="H17" s="23" t="s">
        <v>123</v>
      </c>
      <c r="I17" s="49">
        <f>5000*0.7</f>
        <v>3500</v>
      </c>
      <c r="J17" s="50">
        <f t="shared" si="0"/>
        <v>3500</v>
      </c>
      <c r="K17" s="51" t="s">
        <v>176</v>
      </c>
      <c r="L17" s="51" t="s">
        <v>177</v>
      </c>
      <c r="N17" s="52">
        <v>5000</v>
      </c>
      <c r="O17" s="52">
        <f t="shared" si="1"/>
        <v>-1500</v>
      </c>
      <c r="T17" s="3">
        <f>2.24*21</f>
        <v>47.04</v>
      </c>
    </row>
    <row r="18" s="4" customFormat="1" ht="21" customHeight="1" spans="1:15">
      <c r="A18" s="18">
        <v>2</v>
      </c>
      <c r="B18" s="25" t="s">
        <v>178</v>
      </c>
      <c r="C18" s="19"/>
      <c r="D18" s="19"/>
      <c r="E18" s="19"/>
      <c r="F18" s="19"/>
      <c r="G18" s="25"/>
      <c r="H18" s="20"/>
      <c r="I18" s="47"/>
      <c r="J18" s="50"/>
      <c r="K18" s="48"/>
      <c r="L18" s="48"/>
      <c r="N18" s="53"/>
      <c r="O18" s="52"/>
    </row>
    <row r="19" s="3" customFormat="1" ht="72" spans="1:15">
      <c r="A19" s="18">
        <v>2.9</v>
      </c>
      <c r="B19" s="18" t="s">
        <v>179</v>
      </c>
      <c r="C19" s="21" t="s">
        <v>180</v>
      </c>
      <c r="D19" s="22" t="s">
        <v>181</v>
      </c>
      <c r="E19" s="22" t="s">
        <v>182</v>
      </c>
      <c r="F19" s="22" t="s">
        <v>183</v>
      </c>
      <c r="G19" s="18">
        <v>9</v>
      </c>
      <c r="H19" s="23" t="s">
        <v>144</v>
      </c>
      <c r="I19" s="49">
        <v>1200</v>
      </c>
      <c r="J19" s="50">
        <f>G19*I19</f>
        <v>10800</v>
      </c>
      <c r="K19" s="51" t="s">
        <v>184</v>
      </c>
      <c r="L19" s="51"/>
      <c r="M19" s="5"/>
      <c r="N19" s="54">
        <v>10800</v>
      </c>
      <c r="O19" s="52">
        <f>J19-N19</f>
        <v>0</v>
      </c>
    </row>
    <row r="20" s="5" customFormat="1" ht="12.75" spans="1:15">
      <c r="A20" s="18">
        <v>4</v>
      </c>
      <c r="B20" s="19" t="s">
        <v>185</v>
      </c>
      <c r="C20" s="19"/>
      <c r="D20" s="19"/>
      <c r="E20" s="19"/>
      <c r="F20" s="19"/>
      <c r="G20" s="19"/>
      <c r="H20" s="20"/>
      <c r="I20" s="46"/>
      <c r="J20" s="47"/>
      <c r="K20" s="48"/>
      <c r="L20" s="48"/>
      <c r="N20" s="54"/>
      <c r="O20" s="52"/>
    </row>
    <row r="21" s="5" customFormat="1" ht="33" customHeight="1" spans="1:15">
      <c r="A21" s="26" t="s">
        <v>28</v>
      </c>
      <c r="B21" s="26" t="s">
        <v>29</v>
      </c>
      <c r="C21" s="13" t="s">
        <v>130</v>
      </c>
      <c r="D21" s="13"/>
      <c r="E21" s="13"/>
      <c r="F21" s="27" t="s">
        <v>186</v>
      </c>
      <c r="G21" s="27" t="s">
        <v>131</v>
      </c>
      <c r="H21" s="28" t="s">
        <v>187</v>
      </c>
      <c r="I21" s="55" t="s">
        <v>188</v>
      </c>
      <c r="J21" s="55" t="s">
        <v>189</v>
      </c>
      <c r="K21" s="56"/>
      <c r="L21" s="48"/>
      <c r="N21" s="54"/>
      <c r="O21" s="52"/>
    </row>
    <row r="22" s="5" customFormat="1" ht="33" customHeight="1" spans="1:15">
      <c r="A22" s="29"/>
      <c r="B22" s="29"/>
      <c r="C22" s="30" t="s">
        <v>190</v>
      </c>
      <c r="D22" s="30" t="s">
        <v>191</v>
      </c>
      <c r="E22" s="30" t="s">
        <v>192</v>
      </c>
      <c r="F22" s="31"/>
      <c r="G22" s="31"/>
      <c r="H22" s="32"/>
      <c r="I22" s="57"/>
      <c r="J22" s="57"/>
      <c r="K22" s="58"/>
      <c r="L22" s="48"/>
      <c r="N22" s="54"/>
      <c r="O22" s="52"/>
    </row>
    <row r="23" s="1" customFormat="1" ht="33" customHeight="1" spans="1:15">
      <c r="A23" s="12">
        <v>4.28</v>
      </c>
      <c r="B23" s="33" t="s">
        <v>193</v>
      </c>
      <c r="C23" s="33"/>
      <c r="D23" s="33" t="s">
        <v>194</v>
      </c>
      <c r="E23" s="33"/>
      <c r="F23" s="33"/>
      <c r="G23" s="34">
        <f>77*(0.55+1+1.2+1.8+2.65+2.95+3.1+3.3+3.75+4.5+5.23+6.1+7.58+7.84+7.84)/15+32.1*(3.1+3.2+3.1)/3+47.3*(3.1+3.1+2.98)/3+26*0.17+7.3*(1.92+1.4)/2+12.2*1.2</f>
        <v>581.364666666667</v>
      </c>
      <c r="H23" s="35" t="s">
        <v>195</v>
      </c>
      <c r="I23" s="59">
        <v>170</v>
      </c>
      <c r="J23" s="50">
        <f>G23*I23</f>
        <v>98831.9933333334</v>
      </c>
      <c r="K23" s="35"/>
      <c r="L23" s="35"/>
      <c r="N23" s="10">
        <v>98882.2</v>
      </c>
      <c r="O23" s="52">
        <f>J23-N23</f>
        <v>-50.2066666666215</v>
      </c>
    </row>
    <row r="24" s="2" customFormat="1" ht="30" customHeight="1" spans="1:15">
      <c r="A24" s="15" t="s">
        <v>93</v>
      </c>
      <c r="B24" s="36" t="s">
        <v>196</v>
      </c>
      <c r="C24" s="37"/>
      <c r="D24" s="37"/>
      <c r="E24" s="37"/>
      <c r="F24" s="37"/>
      <c r="G24" s="37"/>
      <c r="H24" s="37"/>
      <c r="I24" s="60"/>
      <c r="J24" s="47"/>
      <c r="K24" s="39"/>
      <c r="L24" s="39"/>
      <c r="N24" s="10"/>
      <c r="O24" s="52"/>
    </row>
    <row r="25" s="2" customFormat="1" ht="66" customHeight="1" spans="1:15">
      <c r="A25" s="12">
        <v>1</v>
      </c>
      <c r="B25" s="33" t="s">
        <v>197</v>
      </c>
      <c r="C25" s="33"/>
      <c r="D25" s="33"/>
      <c r="E25" s="33"/>
      <c r="F25" s="33"/>
      <c r="G25" s="33">
        <v>1</v>
      </c>
      <c r="H25" s="35" t="s">
        <v>144</v>
      </c>
      <c r="I25" s="59">
        <v>43400</v>
      </c>
      <c r="J25" s="50">
        <f>G25*I25</f>
        <v>43400</v>
      </c>
      <c r="K25" s="35" t="s">
        <v>198</v>
      </c>
      <c r="L25" s="35" t="s">
        <v>199</v>
      </c>
      <c r="N25" s="10">
        <v>128000</v>
      </c>
      <c r="O25" s="54">
        <f>SUM(J25:J28)-N25</f>
        <v>0</v>
      </c>
    </row>
    <row r="26" s="2" customFormat="1" ht="66" customHeight="1" spans="1:15">
      <c r="A26" s="12">
        <v>2</v>
      </c>
      <c r="B26" s="33" t="s">
        <v>197</v>
      </c>
      <c r="C26" s="33"/>
      <c r="D26" s="33"/>
      <c r="E26" s="33"/>
      <c r="F26" s="33"/>
      <c r="G26" s="33">
        <v>1</v>
      </c>
      <c r="H26" s="35" t="s">
        <v>144</v>
      </c>
      <c r="I26" s="59">
        <v>48000</v>
      </c>
      <c r="J26" s="50">
        <f>G26*I26</f>
        <v>48000</v>
      </c>
      <c r="K26" s="35" t="s">
        <v>200</v>
      </c>
      <c r="L26" s="35" t="s">
        <v>199</v>
      </c>
      <c r="N26" s="10"/>
      <c r="O26" s="54"/>
    </row>
    <row r="27" s="2" customFormat="1" ht="66" customHeight="1" spans="1:15">
      <c r="A27" s="12">
        <v>3</v>
      </c>
      <c r="B27" s="33" t="s">
        <v>201</v>
      </c>
      <c r="C27" s="33"/>
      <c r="D27" s="33"/>
      <c r="E27" s="33"/>
      <c r="F27" s="33"/>
      <c r="G27" s="33">
        <v>1</v>
      </c>
      <c r="H27" s="35" t="s">
        <v>144</v>
      </c>
      <c r="I27" s="59">
        <v>7600</v>
      </c>
      <c r="J27" s="50">
        <f>G27*I27</f>
        <v>7600</v>
      </c>
      <c r="K27" s="35" t="s">
        <v>202</v>
      </c>
      <c r="L27" s="35" t="s">
        <v>199</v>
      </c>
      <c r="N27" s="10"/>
      <c r="O27" s="54"/>
    </row>
    <row r="28" s="2" customFormat="1" ht="66" customHeight="1" spans="1:15">
      <c r="A28" s="12">
        <v>4</v>
      </c>
      <c r="B28" s="33" t="s">
        <v>197</v>
      </c>
      <c r="C28" s="33"/>
      <c r="D28" s="33"/>
      <c r="E28" s="33"/>
      <c r="F28" s="33"/>
      <c r="G28" s="33">
        <v>1</v>
      </c>
      <c r="H28" s="35" t="s">
        <v>144</v>
      </c>
      <c r="I28" s="59">
        <v>29000</v>
      </c>
      <c r="J28" s="50">
        <f>G28*I28</f>
        <v>29000</v>
      </c>
      <c r="K28" s="35" t="s">
        <v>203</v>
      </c>
      <c r="L28" s="35" t="s">
        <v>199</v>
      </c>
      <c r="N28" s="10"/>
      <c r="O28" s="54"/>
    </row>
    <row r="29" s="2" customFormat="1" ht="66" customHeight="1" spans="1:15">
      <c r="A29" s="12">
        <v>5</v>
      </c>
      <c r="B29" s="33" t="s">
        <v>204</v>
      </c>
      <c r="C29" s="33"/>
      <c r="D29" s="33"/>
      <c r="E29" s="33"/>
      <c r="F29" s="33"/>
      <c r="G29" s="33">
        <v>1</v>
      </c>
      <c r="H29" s="35" t="s">
        <v>144</v>
      </c>
      <c r="I29" s="59">
        <v>1400</v>
      </c>
      <c r="J29" s="50">
        <f>G29*I29</f>
        <v>1400</v>
      </c>
      <c r="K29" s="35"/>
      <c r="L29" s="35" t="s">
        <v>199</v>
      </c>
      <c r="N29" s="10">
        <v>1400</v>
      </c>
      <c r="O29" s="52">
        <f>J29-N29</f>
        <v>0</v>
      </c>
    </row>
    <row r="30" s="2" customFormat="1" ht="66" customHeight="1" spans="1:15">
      <c r="A30" s="15" t="s">
        <v>97</v>
      </c>
      <c r="B30" s="38" t="s">
        <v>87</v>
      </c>
      <c r="C30" s="38"/>
      <c r="D30" s="38"/>
      <c r="E30" s="38"/>
      <c r="F30" s="38"/>
      <c r="G30" s="38"/>
      <c r="H30" s="39"/>
      <c r="I30" s="61"/>
      <c r="J30" s="61">
        <f>SUM(J7:J29)</f>
        <v>271322.463333333</v>
      </c>
      <c r="K30" s="62"/>
      <c r="L30" s="62"/>
      <c r="N30" s="10">
        <f>SUM(N7:N29)</f>
        <v>273777.1</v>
      </c>
      <c r="O30" s="52">
        <f>J30-N30</f>
        <v>-2454.6366666666</v>
      </c>
    </row>
  </sheetData>
  <mergeCells count="30">
    <mergeCell ref="A1:L1"/>
    <mergeCell ref="C2:F2"/>
    <mergeCell ref="B6:K6"/>
    <mergeCell ref="B20:K20"/>
    <mergeCell ref="C21:E21"/>
    <mergeCell ref="B30:I30"/>
    <mergeCell ref="A2:A4"/>
    <mergeCell ref="A21:A22"/>
    <mergeCell ref="B2:B4"/>
    <mergeCell ref="B21:B22"/>
    <mergeCell ref="C3:C4"/>
    <mergeCell ref="D3:D4"/>
    <mergeCell ref="E3:E4"/>
    <mergeCell ref="F3:F4"/>
    <mergeCell ref="F21:F22"/>
    <mergeCell ref="G2:G4"/>
    <mergeCell ref="G21:G22"/>
    <mergeCell ref="H2:H4"/>
    <mergeCell ref="H21:H22"/>
    <mergeCell ref="I2:I4"/>
    <mergeCell ref="I21:I22"/>
    <mergeCell ref="J2:J4"/>
    <mergeCell ref="J21:J22"/>
    <mergeCell ref="K2:K4"/>
    <mergeCell ref="K21:K22"/>
    <mergeCell ref="L2:L4"/>
    <mergeCell ref="N2:N4"/>
    <mergeCell ref="N25:N28"/>
    <mergeCell ref="O2:O4"/>
    <mergeCell ref="O25:O28"/>
  </mergeCells>
  <printOptions horizontalCentered="1"/>
  <pageMargins left="0" right="0" top="0" bottom="0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1结算审批表</vt:lpstr>
      <vt:lpstr>2资料存档目录</vt:lpstr>
      <vt:lpstr>3工程结算汇总表</vt:lpstr>
      <vt:lpstr>结算价明细汇总表</vt:lpstr>
      <vt:lpstr>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Designer</dc:creator>
  <cp:lastModifiedBy>不要总是（圈a）我</cp:lastModifiedBy>
  <dcterms:created xsi:type="dcterms:W3CDTF">2022-01-18T23:48:00Z</dcterms:created>
  <cp:lastPrinted>2022-02-14T16:41:00Z</cp:lastPrinted>
  <dcterms:modified xsi:type="dcterms:W3CDTF">2023-11-10T08:12:48Z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CEFB327067824F20BA2955614A18FC6D</vt:lpwstr>
  </property>
  <property fmtid="{D5CDD505-2E9C-101B-9397-08002B2CF9AE}" pid="3" name="KSOProductBuildVer">
    <vt:lpwstr>2052-12.1.0.15712</vt:lpwstr>
  </property>
  <property fmtid="{D5CDD505-2E9C-101B-9397-08002B2CF9AE}" pid="4" name="KSOReadingLayout">
    <vt:bool>true</vt:bool>
  </property>
</Properties>
</file>