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59"/>
  </bookViews>
  <sheets>
    <sheet name="13#楼、20#楼" sheetId="6" r:id="rId1"/>
    <sheet name="04、工程量计算书" sheetId="5" r:id="rId2"/>
  </sheets>
  <definedNames>
    <definedName name="_xlnm._FilterDatabase" localSheetId="1" hidden="1">'04、工程量计算书'!#REF!</definedName>
  </definedNames>
  <calcPr calcId="144525"/>
</workbook>
</file>

<file path=xl/sharedStrings.xml><?xml version="1.0" encoding="utf-8"?>
<sst xmlns="http://schemas.openxmlformats.org/spreadsheetml/2006/main" count="237" uniqueCount="120">
  <si>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</si>
  <si>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</si>
  <si>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</si>
  <si>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</si>
  <si>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</si>
  <si>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</si>
  <si>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</si>
  <si>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</si>
  <si>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</si>
  <si>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</si>
  <si>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</si>
  <si>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</si>
  <si>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</si>
  <si>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</si>
  <si>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</si>
  <si>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</si>
  <si>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</si>
  <si>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</si>
  <si>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</si>
  <si>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</si>
  <si>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</si>
  <si>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</si>
  <si>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</si>
  <si>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</si>
  <si>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</si>
  <si>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</si>
  <si>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</si>
  <si>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</si>
  <si>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</si>
  <si>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</si>
  <si>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</si>
  <si>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13#楼栏杆、百叶</t>
  </si>
  <si>
    <t>20#楼栏杆、百叶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</si>
  <si>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</si>
  <si>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</si>
  <si>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</si>
  <si>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</si>
  <si>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</si>
  <si>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</si>
  <si>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</si>
  <si>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</si>
  <si>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</si>
  <si>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13#楼</t>
  </si>
  <si>
    <t>部位</t>
  </si>
  <si>
    <t>项目名称</t>
  </si>
  <si>
    <t>单位</t>
  </si>
  <si>
    <t>单个尺寸</t>
  </si>
  <si>
    <t>数量</t>
  </si>
  <si>
    <t>总量</t>
  </si>
  <si>
    <t>综合单价</t>
  </si>
  <si>
    <t>-1F</t>
  </si>
  <si>
    <t>1F</t>
  </si>
  <si>
    <t>2~3F</t>
  </si>
  <si>
    <t>4~8F</t>
  </si>
  <si>
    <t>数量总计</t>
  </si>
  <si>
    <t>飘窗栏杆</t>
  </si>
  <si>
    <t>PC</t>
  </si>
  <si>
    <t>900mm</t>
  </si>
  <si>
    <t>m</t>
  </si>
  <si>
    <t>阳台栏杆</t>
  </si>
  <si>
    <t>ytlg01</t>
  </si>
  <si>
    <t>1100mm L&gt;4M</t>
  </si>
  <si>
    <t>ytlg02</t>
  </si>
  <si>
    <t>1100mm L≤4M</t>
  </si>
  <si>
    <t>ytlg03</t>
  </si>
  <si>
    <t>ytlg04</t>
  </si>
  <si>
    <t>ytlg05</t>
  </si>
  <si>
    <t>空调板栏杆</t>
  </si>
  <si>
    <t>aclg01</t>
  </si>
  <si>
    <t>600mm</t>
  </si>
  <si>
    <t>楼梯栏杆</t>
  </si>
  <si>
    <t>楼梯</t>
  </si>
  <si>
    <t>平台栏杆</t>
  </si>
  <si>
    <t>靠墙楼梯扶手</t>
  </si>
  <si>
    <t>直径50塑木</t>
  </si>
  <si>
    <t>百叶窗</t>
  </si>
  <si>
    <t>BY01</t>
  </si>
  <si>
    <t>1*2.35</t>
  </si>
  <si>
    <t>㎡</t>
  </si>
  <si>
    <t>BY02</t>
  </si>
  <si>
    <t>1*2.05</t>
  </si>
  <si>
    <t>BY03</t>
  </si>
  <si>
    <t>1*2.4</t>
  </si>
  <si>
    <t>20#楼</t>
  </si>
  <si>
    <t>2F</t>
  </si>
  <si>
    <t>3F</t>
  </si>
  <si>
    <t>4~12F</t>
  </si>
  <si>
    <t>13F</t>
  </si>
  <si>
    <t>F1-TCLG01/F2-TCLG01</t>
  </si>
  <si>
    <t>F3-TCLG01/F4-TCLG01</t>
  </si>
  <si>
    <t>G1-TCLG01/G2-TCLG01</t>
  </si>
  <si>
    <t>F1-ACLG01/F2-ACLG01</t>
  </si>
  <si>
    <t>F3-ACLG01/F4-ACLG01</t>
  </si>
  <si>
    <t>G1-ACLG01/G2-ACLG01</t>
  </si>
  <si>
    <t>F1-YTLG01/F2-YTLG01</t>
  </si>
  <si>
    <t>F1-YTLG02/F2-YTLG02</t>
  </si>
  <si>
    <t xml:space="preserve">阳台预留洞栏杆 </t>
  </si>
  <si>
    <t>F1-YTLG04/F2-YTLG04</t>
  </si>
  <si>
    <t>1020高</t>
  </si>
  <si>
    <t>WY-YTLG01</t>
  </si>
  <si>
    <t>F3-YTLG03/F4-YTLG03</t>
  </si>
  <si>
    <t>F3-YTLG02</t>
  </si>
  <si>
    <t>F4-YTLG02</t>
  </si>
  <si>
    <t>F1-YTLG03/F2-YTLG03</t>
  </si>
  <si>
    <t>900mm L&gt;4M</t>
  </si>
  <si>
    <t>G2-YTLG03</t>
  </si>
  <si>
    <t>G1-YTLG01/G2-YTLG01</t>
  </si>
  <si>
    <t>G1-YTLG02/G2-YTLG02</t>
  </si>
  <si>
    <t>900mm L≤4M</t>
  </si>
  <si>
    <t>F1-BY01/F2-BY01</t>
  </si>
  <si>
    <t>1*2.3</t>
  </si>
  <si>
    <t>F1-BY02/F2-BY02</t>
  </si>
  <si>
    <t>1*2</t>
  </si>
  <si>
    <t>F3-BY01/F4-BY01</t>
  </si>
  <si>
    <t>F1-BY03</t>
  </si>
  <si>
    <t>G1-BY01/G2-BY01</t>
  </si>
  <si>
    <t>G1-BY02/G2-BY02</t>
  </si>
  <si>
    <t>3~12F</t>
  </si>
  <si>
    <t>机房层</t>
  </si>
  <si>
    <t>数量合计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</si>
</sst>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b/>
      <sz val="8"/>
      <name val="微软雅黑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9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10" fontId="10" fillId="5" borderId="1" xfId="3" applyNumberFormat="1" applyFont="1" applyFill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0" fontId="10" fillId="0" borderId="1" xfId="3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10" fontId="11" fillId="0" borderId="0" xfId="0" applyNumberFormat="1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/>
    </xf>
    <xf numFmtId="10" fontId="12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176" fontId="4" fillId="0" borderId="0" xfId="3" applyNumberFormat="1" applyFont="1" applyAlignment="1">
      <alignment horizontal="center"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176" fontId="6" fillId="3" borderId="1" xfId="3" applyNumberFormat="1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176" fontId="6" fillId="4" borderId="1" xfId="3" applyNumberFormat="1" applyFont="1" applyFill="1" applyBorder="1" applyAlignment="1">
      <alignment horizontal="center" vertical="center" wrapText="1"/>
    </xf>
    <xf numFmtId="10" fontId="6" fillId="4" borderId="1" xfId="0" applyNumberFormat="1" applyFont="1" applyFill="1" applyBorder="1" applyAlignment="1">
      <alignment horizontal="center" vertical="center"/>
    </xf>
    <xf numFmtId="9" fontId="11" fillId="5" borderId="1" xfId="0" applyNumberFormat="1" applyFont="1" applyFill="1" applyBorder="1" applyAlignment="1">
      <alignment horizontal="center" vertical="center" wrapText="1"/>
    </xf>
    <xf numFmtId="10" fontId="10" fillId="5" borderId="1" xfId="0" applyNumberFormat="1" applyFont="1" applyFill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176" fontId="10" fillId="0" borderId="1" xfId="3" applyNumberFormat="1" applyFont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0" xfId="3" applyNumberFormat="1" applyFont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176" fontId="12" fillId="0" borderId="0" xfId="3" applyNumberFormat="1" applyFont="1" applyFill="1" applyAlignment="1">
      <alignment horizontal="center" vertical="center"/>
    </xf>
    <xf numFmtId="10" fontId="12" fillId="0" borderId="0" xfId="0" applyNumberFormat="1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176" fontId="12" fillId="0" borderId="0" xfId="3" applyNumberFormat="1" applyFont="1" applyFill="1" applyAlignment="1">
      <alignment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合肥万达文旅新城一期塔楼门窗测算2014.6.4（修改版）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N15" sqref="N15"/>
    </sheetView>
  </sheetViews>
  <sheetFormatPr defaultColWidth="9" defaultRowHeight="13.5"/>
  <cols>
    <col min="1" max="1" width="3.875" style="15" customWidth="1"/>
    <col min="2" max="2" width="13.75" style="15" customWidth="1"/>
    <col min="3" max="3" width="7.875" style="15" customWidth="1"/>
    <col min="4" max="5" width="7.625" style="15" customWidth="1"/>
    <col min="6" max="6" width="7.125" style="16" customWidth="1"/>
    <col min="7" max="7" width="6" style="15" customWidth="1"/>
    <col min="8" max="8" width="10.625" style="15" customWidth="1"/>
    <col min="9" max="9" width="8.375" style="15" customWidth="1"/>
    <col min="10" max="10" width="13.5" style="15" customWidth="1"/>
    <col min="11" max="11" width="7.5" style="17" customWidth="1"/>
    <col min="12" max="12" width="6.125" style="16" customWidth="1"/>
    <col min="13" max="13" width="8.25" style="15" customWidth="1"/>
    <col min="14" max="14" width="9.625" style="15" customWidth="1"/>
    <col min="15" max="15" width="9.25" style="15" customWidth="1"/>
    <col min="16" max="16384" width="9" style="15"/>
  </cols>
  <sheetData>
    <row r="1" s="15" customFormat="1" ht="27" customHeight="1" spans="1:15">
      <c r="A1" s="18" t="s">
        <v>0</v>
      </c>
      <c r="B1" s="19"/>
      <c r="C1" s="19"/>
      <c r="D1" s="19"/>
      <c r="E1" s="19"/>
      <c r="F1" s="20"/>
      <c r="G1" s="19"/>
      <c r="H1" s="19"/>
      <c r="I1" s="19"/>
      <c r="J1" s="19"/>
      <c r="K1" s="47"/>
      <c r="L1" s="20"/>
      <c r="M1" s="19"/>
      <c r="N1" s="19"/>
      <c r="O1" s="19"/>
    </row>
    <row r="2" s="15" customFormat="1" ht="29.1" customHeight="1" spans="1:15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2" t="s">
        <v>6</v>
      </c>
      <c r="G2" s="21"/>
      <c r="H2" s="21" t="s">
        <v>7</v>
      </c>
      <c r="I2" s="21"/>
      <c r="J2" s="21"/>
      <c r="K2" s="48" t="s">
        <v>8</v>
      </c>
      <c r="L2" s="22"/>
      <c r="M2" s="21" t="s">
        <v>9</v>
      </c>
      <c r="N2" s="21" t="s">
        <v>10</v>
      </c>
      <c r="O2" s="21" t="s">
        <v>11</v>
      </c>
    </row>
    <row r="3" s="15" customFormat="1" ht="42" customHeight="1" spans="1:15">
      <c r="A3" s="21"/>
      <c r="B3" s="21"/>
      <c r="C3" s="21"/>
      <c r="D3" s="21"/>
      <c r="E3" s="21"/>
      <c r="F3" s="22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48" t="s">
        <v>17</v>
      </c>
      <c r="L3" s="22" t="s">
        <v>18</v>
      </c>
      <c r="M3" s="21"/>
      <c r="N3" s="21"/>
      <c r="O3" s="21"/>
    </row>
    <row r="4" s="15" customFormat="1" ht="48.95" customHeight="1" spans="1:15">
      <c r="A4" s="23"/>
      <c r="B4" s="23"/>
      <c r="C4" s="24" t="s">
        <v>19</v>
      </c>
      <c r="D4" s="25" t="s">
        <v>20</v>
      </c>
      <c r="E4" s="25" t="s">
        <v>20</v>
      </c>
      <c r="F4" s="26" t="s">
        <v>21</v>
      </c>
      <c r="G4" s="27" t="s">
        <v>22</v>
      </c>
      <c r="H4" s="26" t="s">
        <v>23</v>
      </c>
      <c r="I4" s="49" t="s">
        <v>24</v>
      </c>
      <c r="J4" s="27" t="s">
        <v>25</v>
      </c>
      <c r="K4" s="50" t="s">
        <v>26</v>
      </c>
      <c r="L4" s="51" t="s">
        <v>27</v>
      </c>
      <c r="M4" s="27" t="s">
        <v>28</v>
      </c>
      <c r="N4" s="27" t="s">
        <v>29</v>
      </c>
      <c r="O4" s="52" t="s">
        <v>30</v>
      </c>
    </row>
    <row r="5" s="15" customFormat="1" ht="38" customHeight="1" spans="1:15">
      <c r="A5" s="28">
        <v>1</v>
      </c>
      <c r="B5" s="28" t="s">
        <v>31</v>
      </c>
      <c r="C5" s="29"/>
      <c r="D5" s="30"/>
      <c r="E5" s="30"/>
      <c r="F5" s="31"/>
      <c r="G5" s="32"/>
      <c r="H5" s="31">
        <f>'04、工程量计算书'!P18</f>
        <v>71057.3372148932</v>
      </c>
      <c r="I5" s="53">
        <v>0.8</v>
      </c>
      <c r="J5" s="32">
        <f>H5*I5</f>
        <v>56845.8697719146</v>
      </c>
      <c r="K5" s="54"/>
      <c r="L5" s="55"/>
      <c r="M5" s="32"/>
      <c r="N5" s="32"/>
      <c r="O5" s="31"/>
    </row>
    <row r="6" s="15" customFormat="1" ht="38" customHeight="1" spans="1:15">
      <c r="A6" s="28">
        <v>2</v>
      </c>
      <c r="B6" s="28" t="s">
        <v>32</v>
      </c>
      <c r="C6" s="29"/>
      <c r="D6" s="30"/>
      <c r="E6" s="30"/>
      <c r="F6" s="31"/>
      <c r="G6" s="32"/>
      <c r="H6" s="31">
        <f>'04、工程量计算书'!P44</f>
        <v>67279.6395163834</v>
      </c>
      <c r="I6" s="53">
        <v>0.8</v>
      </c>
      <c r="J6" s="32">
        <f>H6*I6</f>
        <v>53823.7116131067</v>
      </c>
      <c r="K6" s="54"/>
      <c r="L6" s="55"/>
      <c r="M6" s="32"/>
      <c r="N6" s="32"/>
      <c r="O6" s="31"/>
    </row>
    <row r="7" s="15" customFormat="1" ht="25" customHeight="1" spans="1:15">
      <c r="A7" s="28"/>
      <c r="B7" s="28"/>
      <c r="C7" s="29"/>
      <c r="D7" s="30"/>
      <c r="E7" s="30"/>
      <c r="F7" s="31"/>
      <c r="G7" s="32"/>
      <c r="H7" s="31"/>
      <c r="I7" s="53"/>
      <c r="J7" s="32"/>
      <c r="K7" s="54"/>
      <c r="L7" s="55"/>
      <c r="M7" s="32"/>
      <c r="N7" s="32"/>
      <c r="O7" s="31"/>
    </row>
    <row r="8" s="15" customFormat="1" ht="24.95" customHeight="1" spans="1:15">
      <c r="A8" s="33"/>
      <c r="B8" s="34" t="s">
        <v>33</v>
      </c>
      <c r="C8" s="34"/>
      <c r="D8" s="34"/>
      <c r="E8" s="33"/>
      <c r="F8" s="35"/>
      <c r="G8" s="36"/>
      <c r="H8" s="36"/>
      <c r="I8" s="56"/>
      <c r="J8" s="36">
        <f>J5+J6+J7</f>
        <v>110669.581385021</v>
      </c>
      <c r="K8" s="36"/>
      <c r="L8" s="57"/>
      <c r="M8" s="58" t="s">
        <v>34</v>
      </c>
      <c r="N8" s="58" t="s">
        <v>35</v>
      </c>
      <c r="O8" s="59"/>
    </row>
    <row r="9" s="15" customFormat="1" ht="24.95" customHeight="1" spans="1:15">
      <c r="A9" s="37"/>
      <c r="B9" s="37" t="s">
        <v>36</v>
      </c>
      <c r="C9" s="37"/>
      <c r="D9" s="37"/>
      <c r="E9" s="37"/>
      <c r="F9" s="38"/>
      <c r="G9" s="39"/>
      <c r="H9" s="39"/>
      <c r="I9" s="39"/>
      <c r="J9" s="39">
        <v>110000</v>
      </c>
      <c r="K9" s="60"/>
      <c r="L9" s="61"/>
      <c r="M9" s="39"/>
      <c r="N9" s="39"/>
      <c r="O9" s="62" t="s">
        <v>37</v>
      </c>
    </row>
    <row r="10" s="15" customFormat="1" ht="54" customHeight="1" spans="1:15">
      <c r="A10" s="40" t="s">
        <v>38</v>
      </c>
      <c r="B10" s="40"/>
      <c r="C10" s="40"/>
      <c r="D10" s="40"/>
      <c r="E10" s="40"/>
      <c r="F10" s="41"/>
      <c r="G10" s="40"/>
      <c r="H10" s="40"/>
      <c r="I10" s="40"/>
      <c r="J10" s="40"/>
      <c r="K10" s="63"/>
      <c r="L10" s="41"/>
      <c r="M10" s="40"/>
      <c r="N10" s="40"/>
      <c r="O10" s="40"/>
    </row>
    <row r="11" s="15" customFormat="1" ht="24.95" customHeight="1" spans="1:15">
      <c r="A11" s="42" t="s">
        <v>39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="15" customFormat="1" ht="26.25" customHeight="1" spans="1:15">
      <c r="A12" s="43"/>
      <c r="B12" s="44"/>
      <c r="C12" s="44"/>
      <c r="D12" s="44"/>
      <c r="E12" s="44"/>
      <c r="F12" s="45"/>
      <c r="G12" s="46" t="s">
        <v>40</v>
      </c>
      <c r="H12" s="46"/>
      <c r="I12" s="46"/>
      <c r="J12" s="64"/>
      <c r="K12" s="65"/>
      <c r="L12" s="66" t="s">
        <v>41</v>
      </c>
      <c r="M12" s="67"/>
      <c r="N12" s="44"/>
      <c r="O12" s="44"/>
    </row>
    <row r="13" s="15" customFormat="1" ht="28.5" customHeight="1" spans="1:15">
      <c r="A13" s="43"/>
      <c r="B13" s="44"/>
      <c r="C13" s="44"/>
      <c r="D13" s="44"/>
      <c r="E13" s="44"/>
      <c r="F13" s="45"/>
      <c r="J13" s="44"/>
      <c r="K13" s="68"/>
      <c r="L13" s="45"/>
      <c r="M13" s="44"/>
      <c r="N13" s="44"/>
      <c r="O13" s="44"/>
    </row>
  </sheetData>
  <mergeCells count="18">
    <mergeCell ref="A1:O1"/>
    <mergeCell ref="F2:G2"/>
    <mergeCell ref="H2:J2"/>
    <mergeCell ref="K2:L2"/>
    <mergeCell ref="B9:E9"/>
    <mergeCell ref="A10:O10"/>
    <mergeCell ref="A11:O11"/>
    <mergeCell ref="G12:I12"/>
    <mergeCell ref="J12:K12"/>
    <mergeCell ref="L12:M12"/>
    <mergeCell ref="A2:A3"/>
    <mergeCell ref="B2:B3"/>
    <mergeCell ref="C2:C3"/>
    <mergeCell ref="D2:D3"/>
    <mergeCell ref="E2:E3"/>
    <mergeCell ref="M2:M3"/>
    <mergeCell ref="N2:N3"/>
    <mergeCell ref="O2:O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topLeftCell="A20" workbookViewId="0">
      <selection activeCell="P17" sqref="P17"/>
    </sheetView>
  </sheetViews>
  <sheetFormatPr defaultColWidth="9" defaultRowHeight="13.5"/>
  <cols>
    <col min="1" max="1" width="4.375" style="2" customWidth="1"/>
    <col min="2" max="2" width="17.1333333333333" style="2" customWidth="1"/>
    <col min="3" max="3" width="12.5" style="2" customWidth="1"/>
    <col min="4" max="4" width="15.5" style="3" customWidth="1"/>
    <col min="5" max="5" width="4.375" style="2" customWidth="1"/>
    <col min="6" max="6" width="8.375" style="1" customWidth="1"/>
    <col min="7" max="9" width="6.375" style="1" customWidth="1"/>
    <col min="10" max="11" width="7.375" style="1" customWidth="1"/>
    <col min="12" max="12" width="7.125" style="1" customWidth="1"/>
    <col min="13" max="13" width="8.5" style="1" customWidth="1"/>
    <col min="14" max="14" width="11" style="1" customWidth="1"/>
    <col min="15" max="15" width="14.75" style="1" customWidth="1"/>
    <col min="16" max="16" width="12.625" style="1"/>
    <col min="17" max="16384" width="9" style="1"/>
  </cols>
  <sheetData>
    <row r="1" ht="24" customHeight="1" spans="1:16">
      <c r="A1" s="4" t="s">
        <v>42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8"/>
      <c r="P1" s="8"/>
    </row>
    <row r="2" spans="1:16">
      <c r="A2" s="5" t="s">
        <v>1</v>
      </c>
      <c r="B2" s="5" t="s">
        <v>43</v>
      </c>
      <c r="C2" s="5"/>
      <c r="D2" s="5" t="s">
        <v>44</v>
      </c>
      <c r="E2" s="5" t="s">
        <v>45</v>
      </c>
      <c r="F2" s="5" t="s">
        <v>46</v>
      </c>
      <c r="G2" s="5" t="s">
        <v>47</v>
      </c>
      <c r="H2" s="5"/>
      <c r="I2" s="5"/>
      <c r="J2" s="5"/>
      <c r="K2" s="5"/>
      <c r="L2" s="5"/>
      <c r="M2" s="7"/>
      <c r="N2" s="5" t="s">
        <v>48</v>
      </c>
      <c r="O2" s="4" t="s">
        <v>49</v>
      </c>
      <c r="P2" s="4" t="s">
        <v>33</v>
      </c>
    </row>
    <row r="3" ht="27" spans="1:16">
      <c r="A3" s="5"/>
      <c r="B3" s="5"/>
      <c r="C3" s="5"/>
      <c r="D3" s="5"/>
      <c r="E3" s="5"/>
      <c r="F3" s="5"/>
      <c r="G3" s="69" t="s">
        <v>50</v>
      </c>
      <c r="H3" s="5" t="s">
        <v>51</v>
      </c>
      <c r="I3" s="5" t="s">
        <v>52</v>
      </c>
      <c r="J3" s="9" t="s">
        <v>53</v>
      </c>
      <c r="K3" s="7"/>
      <c r="L3" s="5" t="s">
        <v>54</v>
      </c>
      <c r="M3" s="7"/>
      <c r="N3" s="5"/>
      <c r="O3" s="4"/>
      <c r="P3" s="4"/>
    </row>
    <row r="4" ht="24" customHeight="1" spans="1:16">
      <c r="A4" s="5">
        <v>1</v>
      </c>
      <c r="B4" s="5" t="s">
        <v>55</v>
      </c>
      <c r="C4" s="5" t="s">
        <v>56</v>
      </c>
      <c r="D4" s="6" t="s">
        <v>57</v>
      </c>
      <c r="E4" s="5" t="s">
        <v>58</v>
      </c>
      <c r="F4" s="5">
        <v>2</v>
      </c>
      <c r="G4" s="5"/>
      <c r="H4" s="5">
        <v>4</v>
      </c>
      <c r="I4" s="5"/>
      <c r="J4" s="5"/>
      <c r="K4" s="5"/>
      <c r="L4" s="5">
        <f t="shared" ref="L4:L6" si="0">H4*9</f>
        <v>36</v>
      </c>
      <c r="M4" s="7"/>
      <c r="N4" s="7">
        <f t="shared" ref="N4:N11" si="1">F4*L4</f>
        <v>72</v>
      </c>
      <c r="O4" s="8"/>
      <c r="P4" s="8"/>
    </row>
    <row r="5" ht="31" customHeight="1" spans="1:16">
      <c r="A5" s="5"/>
      <c r="B5" s="5" t="s">
        <v>55</v>
      </c>
      <c r="C5" s="5" t="s">
        <v>56</v>
      </c>
      <c r="D5" s="6" t="s">
        <v>57</v>
      </c>
      <c r="E5" s="5" t="s">
        <v>58</v>
      </c>
      <c r="F5" s="5">
        <v>1.5</v>
      </c>
      <c r="G5" s="5"/>
      <c r="H5" s="5">
        <v>4</v>
      </c>
      <c r="I5" s="5"/>
      <c r="J5" s="5"/>
      <c r="K5" s="5"/>
      <c r="L5" s="5">
        <f t="shared" si="0"/>
        <v>36</v>
      </c>
      <c r="M5" s="7"/>
      <c r="N5" s="7">
        <f t="shared" si="1"/>
        <v>54</v>
      </c>
      <c r="O5" s="8"/>
      <c r="P5" s="8"/>
    </row>
    <row r="6" ht="31" customHeight="1" spans="1:16">
      <c r="A6" s="5"/>
      <c r="B6" s="5" t="s">
        <v>59</v>
      </c>
      <c r="C6" s="5" t="s">
        <v>60</v>
      </c>
      <c r="D6" s="5" t="s">
        <v>61</v>
      </c>
      <c r="E6" s="5" t="s">
        <v>58</v>
      </c>
      <c r="F6" s="5">
        <v>4.95</v>
      </c>
      <c r="G6" s="5"/>
      <c r="H6" s="5">
        <v>4</v>
      </c>
      <c r="I6" s="5"/>
      <c r="J6" s="5"/>
      <c r="K6" s="5"/>
      <c r="L6" s="5">
        <f t="shared" si="0"/>
        <v>36</v>
      </c>
      <c r="M6" s="7"/>
      <c r="N6" s="7">
        <f t="shared" si="1"/>
        <v>178.2</v>
      </c>
      <c r="O6" s="8">
        <v>127.9951</v>
      </c>
      <c r="P6" s="8">
        <f>O6*N6</f>
        <v>22808.72682</v>
      </c>
    </row>
    <row r="7" ht="28" customHeight="1" spans="1:16">
      <c r="A7" s="5"/>
      <c r="B7" s="5" t="s">
        <v>59</v>
      </c>
      <c r="C7" s="5" t="s">
        <v>62</v>
      </c>
      <c r="D7" s="5" t="s">
        <v>63</v>
      </c>
      <c r="E7" s="5" t="s">
        <v>58</v>
      </c>
      <c r="F7" s="5">
        <v>2.1</v>
      </c>
      <c r="G7" s="5"/>
      <c r="H7" s="5">
        <v>4</v>
      </c>
      <c r="I7" s="5"/>
      <c r="J7" s="5"/>
      <c r="K7" s="5"/>
      <c r="L7" s="5">
        <f>H7*8</f>
        <v>32</v>
      </c>
      <c r="M7" s="7"/>
      <c r="N7" s="7">
        <f t="shared" si="1"/>
        <v>67.2</v>
      </c>
      <c r="O7" s="8">
        <v>114.9888</v>
      </c>
      <c r="P7" s="8">
        <f t="shared" ref="P7:P49" si="2">O7*N7</f>
        <v>7727.24736</v>
      </c>
    </row>
    <row r="8" ht="21" customHeight="1" spans="1:16">
      <c r="A8" s="5"/>
      <c r="B8" s="5" t="s">
        <v>59</v>
      </c>
      <c r="C8" s="5" t="s">
        <v>64</v>
      </c>
      <c r="D8" s="5" t="s">
        <v>63</v>
      </c>
      <c r="E8" s="5" t="s">
        <v>58</v>
      </c>
      <c r="F8" s="5">
        <v>1</v>
      </c>
      <c r="G8" s="5"/>
      <c r="H8" s="5">
        <v>8</v>
      </c>
      <c r="I8" s="5"/>
      <c r="J8" s="5"/>
      <c r="K8" s="5"/>
      <c r="L8" s="5">
        <f>H8*8</f>
        <v>64</v>
      </c>
      <c r="M8" s="7"/>
      <c r="N8" s="7">
        <f t="shared" si="1"/>
        <v>64</v>
      </c>
      <c r="O8" s="8">
        <v>114.9888</v>
      </c>
      <c r="P8" s="8">
        <f t="shared" si="2"/>
        <v>7359.2832</v>
      </c>
    </row>
    <row r="9" ht="26" customHeight="1" spans="1:16">
      <c r="A9" s="5"/>
      <c r="B9" s="5" t="s">
        <v>59</v>
      </c>
      <c r="C9" s="5" t="s">
        <v>65</v>
      </c>
      <c r="D9" s="5" t="s">
        <v>63</v>
      </c>
      <c r="E9" s="5" t="s">
        <v>58</v>
      </c>
      <c r="F9" s="5">
        <v>2.7</v>
      </c>
      <c r="G9" s="5"/>
      <c r="H9" s="5">
        <v>4</v>
      </c>
      <c r="I9" s="5"/>
      <c r="J9" s="5"/>
      <c r="K9" s="5"/>
      <c r="L9" s="5">
        <f>H9</f>
        <v>4</v>
      </c>
      <c r="M9" s="7"/>
      <c r="N9" s="7">
        <f t="shared" si="1"/>
        <v>10.8</v>
      </c>
      <c r="O9" s="8">
        <v>114.9888</v>
      </c>
      <c r="P9" s="8">
        <f t="shared" si="2"/>
        <v>1241.87904</v>
      </c>
    </row>
    <row r="10" ht="25" customHeight="1" spans="1:16">
      <c r="A10" s="5"/>
      <c r="B10" s="5" t="s">
        <v>59</v>
      </c>
      <c r="C10" s="5" t="s">
        <v>66</v>
      </c>
      <c r="D10" s="5" t="s">
        <v>63</v>
      </c>
      <c r="E10" s="5" t="s">
        <v>58</v>
      </c>
      <c r="F10" s="5">
        <v>1.3</v>
      </c>
      <c r="G10" s="5"/>
      <c r="H10" s="5">
        <v>8</v>
      </c>
      <c r="I10" s="5"/>
      <c r="J10" s="5"/>
      <c r="K10" s="5"/>
      <c r="L10" s="5">
        <f>H10</f>
        <v>8</v>
      </c>
      <c r="M10" s="7"/>
      <c r="N10" s="7">
        <f t="shared" si="1"/>
        <v>10.4</v>
      </c>
      <c r="O10" s="8">
        <v>114.9888</v>
      </c>
      <c r="P10" s="8">
        <f t="shared" si="2"/>
        <v>1195.88352</v>
      </c>
    </row>
    <row r="11" ht="28" customHeight="1" spans="1:16">
      <c r="A11" s="5">
        <v>2</v>
      </c>
      <c r="B11" s="5" t="s">
        <v>67</v>
      </c>
      <c r="C11" s="5" t="s">
        <v>68</v>
      </c>
      <c r="D11" s="7" t="s">
        <v>69</v>
      </c>
      <c r="E11" s="5" t="s">
        <v>58</v>
      </c>
      <c r="F11" s="5">
        <v>2.8</v>
      </c>
      <c r="G11" s="5"/>
      <c r="H11" s="5">
        <v>4</v>
      </c>
      <c r="I11" s="5"/>
      <c r="J11" s="5"/>
      <c r="K11" s="5"/>
      <c r="L11" s="5">
        <f>H11*9</f>
        <v>36</v>
      </c>
      <c r="M11" s="7"/>
      <c r="N11" s="7">
        <f t="shared" si="1"/>
        <v>100.8</v>
      </c>
      <c r="O11" s="8"/>
      <c r="P11" s="8">
        <f t="shared" si="2"/>
        <v>0</v>
      </c>
    </row>
    <row r="12" ht="28" customHeight="1" spans="1:16">
      <c r="A12" s="5">
        <v>5</v>
      </c>
      <c r="B12" s="7" t="s">
        <v>70</v>
      </c>
      <c r="C12" s="5" t="s">
        <v>71</v>
      </c>
      <c r="D12" s="5"/>
      <c r="E12" s="5" t="s">
        <v>58</v>
      </c>
      <c r="F12" s="5">
        <f>G12+H12+I12</f>
        <v>106.86</v>
      </c>
      <c r="G12" s="5">
        <f>(8.23+0.22*4)*2</f>
        <v>18.22</v>
      </c>
      <c r="H12" s="5">
        <f>(2.55*8*2+0.22*8*2)*2</f>
        <v>88.64</v>
      </c>
      <c r="I12" s="5"/>
      <c r="J12" s="5"/>
      <c r="K12" s="5"/>
      <c r="L12" s="5"/>
      <c r="M12" s="7"/>
      <c r="N12" s="7">
        <f t="shared" ref="N12:N17" si="3">F12</f>
        <v>106.86</v>
      </c>
      <c r="O12" s="8"/>
      <c r="P12" s="8">
        <f t="shared" si="2"/>
        <v>0</v>
      </c>
    </row>
    <row r="13" ht="28" customHeight="1" spans="1:16">
      <c r="A13" s="5"/>
      <c r="B13" s="7" t="s">
        <v>70</v>
      </c>
      <c r="C13" s="5" t="s">
        <v>72</v>
      </c>
      <c r="D13" s="5"/>
      <c r="E13" s="5" t="s">
        <v>58</v>
      </c>
      <c r="F13" s="5">
        <v>1.36</v>
      </c>
      <c r="G13" s="5"/>
      <c r="H13" s="5"/>
      <c r="I13" s="5"/>
      <c r="J13" s="5"/>
      <c r="K13" s="5"/>
      <c r="L13" s="5"/>
      <c r="M13" s="7"/>
      <c r="N13" s="7">
        <f t="shared" si="3"/>
        <v>1.36</v>
      </c>
      <c r="O13" s="8"/>
      <c r="P13" s="8">
        <f t="shared" si="2"/>
        <v>0</v>
      </c>
    </row>
    <row r="14" ht="28" customHeight="1" spans="1:16">
      <c r="A14" s="5"/>
      <c r="B14" s="7" t="s">
        <v>73</v>
      </c>
      <c r="C14" s="7"/>
      <c r="D14" s="7" t="s">
        <v>74</v>
      </c>
      <c r="E14" s="5" t="s">
        <v>58</v>
      </c>
      <c r="F14" s="5">
        <v>6.47</v>
      </c>
      <c r="G14" s="5"/>
      <c r="H14" s="5"/>
      <c r="I14" s="5"/>
      <c r="J14" s="5"/>
      <c r="K14" s="5"/>
      <c r="L14" s="5"/>
      <c r="M14" s="7"/>
      <c r="N14" s="7">
        <f t="shared" si="3"/>
        <v>6.47</v>
      </c>
      <c r="O14" s="8"/>
      <c r="P14" s="8">
        <f t="shared" si="2"/>
        <v>0</v>
      </c>
    </row>
    <row r="15" ht="28" customHeight="1" spans="1:16">
      <c r="A15" s="5">
        <v>6</v>
      </c>
      <c r="B15" s="5" t="s">
        <v>75</v>
      </c>
      <c r="C15" s="5" t="s">
        <v>76</v>
      </c>
      <c r="D15" s="6" t="s">
        <v>77</v>
      </c>
      <c r="E15" s="5" t="s">
        <v>78</v>
      </c>
      <c r="F15" s="5">
        <f>H15+I15+J15+K15</f>
        <v>98.7</v>
      </c>
      <c r="G15" s="5"/>
      <c r="H15" s="5">
        <f>1*2.35*6</f>
        <v>14.1</v>
      </c>
      <c r="I15" s="5"/>
      <c r="J15" s="5">
        <f>1*2.35*6*6</f>
        <v>84.6</v>
      </c>
      <c r="K15" s="7"/>
      <c r="L15" s="5"/>
      <c r="M15" s="7"/>
      <c r="N15" s="7">
        <f t="shared" si="3"/>
        <v>98.7</v>
      </c>
      <c r="O15" s="8">
        <v>223.125034676058</v>
      </c>
      <c r="P15" s="8">
        <f t="shared" si="2"/>
        <v>22022.4409225269</v>
      </c>
    </row>
    <row r="16" ht="28" customHeight="1" spans="1:16">
      <c r="A16" s="5"/>
      <c r="B16" s="5"/>
      <c r="C16" s="5" t="s">
        <v>79</v>
      </c>
      <c r="D16" s="6" t="s">
        <v>80</v>
      </c>
      <c r="E16" s="5" t="s">
        <v>78</v>
      </c>
      <c r="F16" s="5">
        <f>H16+I16+J16+K16</f>
        <v>24.6</v>
      </c>
      <c r="G16" s="5"/>
      <c r="H16" s="5"/>
      <c r="I16" s="5">
        <f>1*2.05*6</f>
        <v>12.3</v>
      </c>
      <c r="J16" s="5"/>
      <c r="K16" s="7">
        <f>1*2.05*6</f>
        <v>12.3</v>
      </c>
      <c r="L16" s="5"/>
      <c r="M16" s="7"/>
      <c r="N16" s="7">
        <f t="shared" si="3"/>
        <v>24.6</v>
      </c>
      <c r="O16" s="8">
        <v>223.125034676058</v>
      </c>
      <c r="P16" s="8">
        <f t="shared" si="2"/>
        <v>5488.87585303103</v>
      </c>
    </row>
    <row r="17" ht="28" customHeight="1" spans="1:16">
      <c r="A17" s="5"/>
      <c r="B17" s="5"/>
      <c r="C17" s="5" t="s">
        <v>81</v>
      </c>
      <c r="D17" s="6" t="s">
        <v>82</v>
      </c>
      <c r="E17" s="5" t="s">
        <v>78</v>
      </c>
      <c r="F17" s="5">
        <f>G17</f>
        <v>14.4</v>
      </c>
      <c r="G17" s="5">
        <f>1*2.4*6</f>
        <v>14.4</v>
      </c>
      <c r="H17" s="5"/>
      <c r="I17" s="5"/>
      <c r="J17" s="5"/>
      <c r="K17" s="7"/>
      <c r="L17" s="5"/>
      <c r="M17" s="7"/>
      <c r="N17" s="7">
        <f t="shared" si="3"/>
        <v>14.4</v>
      </c>
      <c r="O17" s="8">
        <v>223.125034676058</v>
      </c>
      <c r="P17" s="8">
        <f t="shared" si="2"/>
        <v>3213.00049933523</v>
      </c>
    </row>
    <row r="18" ht="39" customHeight="1" spans="1:16">
      <c r="A18" s="4" t="s">
        <v>83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8"/>
      <c r="P18" s="8">
        <f>SUM(P4:P17)</f>
        <v>71057.3372148932</v>
      </c>
    </row>
    <row r="19" ht="30" customHeight="1" spans="1:16">
      <c r="A19" s="7" t="s">
        <v>1</v>
      </c>
      <c r="B19" s="7" t="s">
        <v>43</v>
      </c>
      <c r="C19" s="7"/>
      <c r="D19" s="7" t="s">
        <v>44</v>
      </c>
      <c r="E19" s="7" t="s">
        <v>45</v>
      </c>
      <c r="F19" s="7" t="s">
        <v>46</v>
      </c>
      <c r="G19" s="7" t="s">
        <v>47</v>
      </c>
      <c r="H19" s="7"/>
      <c r="I19" s="7"/>
      <c r="J19" s="7"/>
      <c r="K19" s="7"/>
      <c r="L19" s="7"/>
      <c r="M19" s="7"/>
      <c r="N19" s="5" t="s">
        <v>48</v>
      </c>
      <c r="O19" s="8"/>
      <c r="P19" s="8"/>
    </row>
    <row r="20" ht="27" spans="1:16">
      <c r="A20" s="7"/>
      <c r="B20" s="7"/>
      <c r="C20" s="7"/>
      <c r="D20" s="7"/>
      <c r="E20" s="7"/>
      <c r="F20" s="7"/>
      <c r="G20" s="7" t="s">
        <v>51</v>
      </c>
      <c r="H20" s="7" t="s">
        <v>84</v>
      </c>
      <c r="I20" s="7" t="s">
        <v>85</v>
      </c>
      <c r="J20" s="7" t="s">
        <v>86</v>
      </c>
      <c r="K20" s="7" t="s">
        <v>87</v>
      </c>
      <c r="L20" s="7" t="s">
        <v>54</v>
      </c>
      <c r="M20" s="7"/>
      <c r="N20" s="5"/>
      <c r="O20" s="8"/>
      <c r="P20" s="8">
        <f t="shared" si="2"/>
        <v>0</v>
      </c>
    </row>
    <row r="21" ht="40.5" spans="1:16">
      <c r="A21" s="5">
        <v>1</v>
      </c>
      <c r="B21" s="5" t="s">
        <v>55</v>
      </c>
      <c r="C21" s="7" t="s">
        <v>88</v>
      </c>
      <c r="D21" s="6" t="s">
        <v>57</v>
      </c>
      <c r="E21" s="7" t="s">
        <v>58</v>
      </c>
      <c r="F21" s="7">
        <v>1.8</v>
      </c>
      <c r="G21" s="7">
        <v>0</v>
      </c>
      <c r="H21" s="7">
        <v>2</v>
      </c>
      <c r="I21" s="7">
        <v>2</v>
      </c>
      <c r="J21" s="7">
        <v>2</v>
      </c>
      <c r="K21" s="7">
        <v>2</v>
      </c>
      <c r="L21" s="7">
        <f t="shared" ref="L21:L43" si="4">G21+H21+I21+J21*9+K21</f>
        <v>24</v>
      </c>
      <c r="M21" s="7"/>
      <c r="N21" s="10">
        <f t="shared" ref="N21:N43" si="5">F21*L21</f>
        <v>43.2</v>
      </c>
      <c r="O21" s="8"/>
      <c r="P21" s="8">
        <f t="shared" si="2"/>
        <v>0</v>
      </c>
    </row>
    <row r="22" s="1" customFormat="1" ht="40.5" spans="1:16">
      <c r="A22" s="5">
        <v>2</v>
      </c>
      <c r="B22" s="5" t="s">
        <v>55</v>
      </c>
      <c r="C22" s="7" t="s">
        <v>89</v>
      </c>
      <c r="D22" s="6" t="s">
        <v>57</v>
      </c>
      <c r="E22" s="7" t="s">
        <v>58</v>
      </c>
      <c r="F22" s="7">
        <v>1.8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f t="shared" si="4"/>
        <v>0</v>
      </c>
      <c r="M22" s="7"/>
      <c r="N22" s="10">
        <f t="shared" si="5"/>
        <v>0</v>
      </c>
      <c r="O22" s="8"/>
      <c r="P22" s="8">
        <f t="shared" si="2"/>
        <v>0</v>
      </c>
    </row>
    <row r="23" ht="40.5" spans="1:16">
      <c r="A23" s="5">
        <v>3</v>
      </c>
      <c r="B23" s="5" t="s">
        <v>55</v>
      </c>
      <c r="C23" s="7" t="s">
        <v>90</v>
      </c>
      <c r="D23" s="6" t="s">
        <v>57</v>
      </c>
      <c r="E23" s="7" t="s">
        <v>58</v>
      </c>
      <c r="F23" s="7">
        <v>1.8</v>
      </c>
      <c r="G23" s="7">
        <v>0</v>
      </c>
      <c r="H23" s="7">
        <v>2</v>
      </c>
      <c r="I23" s="7">
        <v>2</v>
      </c>
      <c r="J23" s="7">
        <v>2</v>
      </c>
      <c r="K23" s="7">
        <v>2</v>
      </c>
      <c r="L23" s="7">
        <f t="shared" si="4"/>
        <v>24</v>
      </c>
      <c r="M23" s="7"/>
      <c r="N23" s="10">
        <f t="shared" si="5"/>
        <v>43.2</v>
      </c>
      <c r="O23" s="8"/>
      <c r="P23" s="8">
        <f t="shared" si="2"/>
        <v>0</v>
      </c>
    </row>
    <row r="24" ht="40.5" spans="1:16">
      <c r="A24" s="5">
        <v>4</v>
      </c>
      <c r="B24" s="5" t="s">
        <v>67</v>
      </c>
      <c r="C24" s="7" t="s">
        <v>91</v>
      </c>
      <c r="D24" s="7" t="s">
        <v>69</v>
      </c>
      <c r="E24" s="7" t="s">
        <v>58</v>
      </c>
      <c r="F24" s="7">
        <v>3.1</v>
      </c>
      <c r="G24" s="7">
        <v>0</v>
      </c>
      <c r="H24" s="7">
        <v>2</v>
      </c>
      <c r="I24" s="7">
        <v>2</v>
      </c>
      <c r="J24" s="7">
        <v>2</v>
      </c>
      <c r="K24" s="7">
        <v>2</v>
      </c>
      <c r="L24" s="7">
        <f t="shared" si="4"/>
        <v>24</v>
      </c>
      <c r="M24" s="7"/>
      <c r="N24" s="10">
        <f t="shared" si="5"/>
        <v>74.4</v>
      </c>
      <c r="O24" s="8"/>
      <c r="P24" s="8">
        <f t="shared" si="2"/>
        <v>0</v>
      </c>
    </row>
    <row r="25" ht="40.5" spans="1:16">
      <c r="A25" s="5">
        <v>5</v>
      </c>
      <c r="B25" s="5" t="s">
        <v>67</v>
      </c>
      <c r="C25" s="7" t="s">
        <v>92</v>
      </c>
      <c r="D25" s="7" t="s">
        <v>69</v>
      </c>
      <c r="E25" s="7" t="s">
        <v>58</v>
      </c>
      <c r="F25" s="7">
        <v>3.1</v>
      </c>
      <c r="G25" s="7">
        <v>6</v>
      </c>
      <c r="H25" s="7">
        <v>0</v>
      </c>
      <c r="I25" s="7">
        <v>0</v>
      </c>
      <c r="J25" s="7">
        <v>0</v>
      </c>
      <c r="K25" s="7">
        <v>0</v>
      </c>
      <c r="L25" s="7">
        <f t="shared" si="4"/>
        <v>6</v>
      </c>
      <c r="M25" s="7"/>
      <c r="N25" s="10">
        <f t="shared" si="5"/>
        <v>18.6</v>
      </c>
      <c r="O25" s="8"/>
      <c r="P25" s="8">
        <f t="shared" si="2"/>
        <v>0</v>
      </c>
    </row>
    <row r="26" ht="40.5" spans="1:16">
      <c r="A26" s="5">
        <v>6</v>
      </c>
      <c r="B26" s="5" t="s">
        <v>67</v>
      </c>
      <c r="C26" s="7" t="s">
        <v>93</v>
      </c>
      <c r="D26" s="7" t="s">
        <v>69</v>
      </c>
      <c r="E26" s="7" t="s">
        <v>58</v>
      </c>
      <c r="F26" s="7">
        <v>3.4</v>
      </c>
      <c r="G26" s="7">
        <v>1</v>
      </c>
      <c r="H26" s="7">
        <v>2</v>
      </c>
      <c r="I26" s="7">
        <v>2</v>
      </c>
      <c r="J26" s="7">
        <v>2</v>
      </c>
      <c r="K26" s="7">
        <v>2</v>
      </c>
      <c r="L26" s="7">
        <f t="shared" si="4"/>
        <v>25</v>
      </c>
      <c r="M26" s="7"/>
      <c r="N26" s="10">
        <f t="shared" si="5"/>
        <v>85</v>
      </c>
      <c r="O26" s="8"/>
      <c r="P26" s="8">
        <f t="shared" si="2"/>
        <v>0</v>
      </c>
    </row>
    <row r="27" ht="40.5" spans="1:16">
      <c r="A27" s="5">
        <v>7</v>
      </c>
      <c r="B27" s="5" t="s">
        <v>59</v>
      </c>
      <c r="C27" s="5" t="s">
        <v>94</v>
      </c>
      <c r="D27" s="5" t="s">
        <v>61</v>
      </c>
      <c r="E27" s="5" t="s">
        <v>58</v>
      </c>
      <c r="F27" s="5">
        <v>4.85</v>
      </c>
      <c r="G27" s="5">
        <v>0</v>
      </c>
      <c r="H27" s="5">
        <v>0</v>
      </c>
      <c r="I27" s="5">
        <v>2</v>
      </c>
      <c r="J27" s="5">
        <v>2</v>
      </c>
      <c r="K27" s="5">
        <v>2</v>
      </c>
      <c r="L27" s="6">
        <f t="shared" si="4"/>
        <v>22</v>
      </c>
      <c r="M27" s="7"/>
      <c r="N27" s="10">
        <f t="shared" si="5"/>
        <v>106.7</v>
      </c>
      <c r="O27" s="8">
        <v>127.9951</v>
      </c>
      <c r="P27" s="8">
        <f t="shared" si="2"/>
        <v>13657.07717</v>
      </c>
    </row>
    <row r="28" ht="40.5" spans="1:16">
      <c r="A28" s="5">
        <v>8</v>
      </c>
      <c r="B28" s="5" t="s">
        <v>59</v>
      </c>
      <c r="C28" s="5" t="s">
        <v>95</v>
      </c>
      <c r="D28" s="5" t="s">
        <v>63</v>
      </c>
      <c r="E28" s="5" t="s">
        <v>58</v>
      </c>
      <c r="F28" s="5">
        <v>1.5</v>
      </c>
      <c r="G28" s="5">
        <v>0</v>
      </c>
      <c r="H28" s="5">
        <v>2</v>
      </c>
      <c r="I28" s="5">
        <v>2</v>
      </c>
      <c r="J28" s="5">
        <v>2</v>
      </c>
      <c r="K28" s="5">
        <v>2</v>
      </c>
      <c r="L28" s="6">
        <f t="shared" si="4"/>
        <v>24</v>
      </c>
      <c r="M28" s="7"/>
      <c r="N28" s="10">
        <f t="shared" si="5"/>
        <v>36</v>
      </c>
      <c r="O28" s="8">
        <v>114.9888</v>
      </c>
      <c r="P28" s="8">
        <f t="shared" si="2"/>
        <v>4139.5968</v>
      </c>
    </row>
    <row r="29" ht="40.5" spans="1:16">
      <c r="A29" s="5">
        <v>9</v>
      </c>
      <c r="B29" s="7" t="s">
        <v>96</v>
      </c>
      <c r="C29" s="5" t="s">
        <v>97</v>
      </c>
      <c r="D29" s="5" t="s">
        <v>98</v>
      </c>
      <c r="E29" s="5" t="s">
        <v>58</v>
      </c>
      <c r="F29" s="5">
        <v>1.3</v>
      </c>
      <c r="G29" s="5">
        <v>0</v>
      </c>
      <c r="H29" s="5">
        <v>2</v>
      </c>
      <c r="I29" s="5">
        <v>2</v>
      </c>
      <c r="J29" s="5">
        <v>2</v>
      </c>
      <c r="K29" s="5">
        <v>2</v>
      </c>
      <c r="L29" s="6">
        <f t="shared" si="4"/>
        <v>24</v>
      </c>
      <c r="M29" s="7"/>
      <c r="N29" s="10">
        <f t="shared" si="5"/>
        <v>31.2</v>
      </c>
      <c r="O29" s="8">
        <v>85.0099</v>
      </c>
      <c r="P29" s="8">
        <f t="shared" si="2"/>
        <v>2652.30888</v>
      </c>
    </row>
    <row r="30" ht="31.5" customHeight="1" spans="1:16">
      <c r="A30" s="5">
        <v>10</v>
      </c>
      <c r="B30" s="5" t="s">
        <v>59</v>
      </c>
      <c r="C30" s="5" t="s">
        <v>99</v>
      </c>
      <c r="D30" s="5" t="s">
        <v>63</v>
      </c>
      <c r="E30" s="5" t="s">
        <v>58</v>
      </c>
      <c r="F30" s="5">
        <v>1.6</v>
      </c>
      <c r="G30" s="5">
        <v>1</v>
      </c>
      <c r="H30" s="5">
        <v>0</v>
      </c>
      <c r="I30" s="5">
        <v>0</v>
      </c>
      <c r="J30" s="5">
        <v>0</v>
      </c>
      <c r="K30" s="5">
        <v>0</v>
      </c>
      <c r="L30" s="6">
        <f t="shared" si="4"/>
        <v>1</v>
      </c>
      <c r="M30" s="7"/>
      <c r="N30" s="10">
        <f t="shared" si="5"/>
        <v>1.6</v>
      </c>
      <c r="O30" s="8">
        <v>114.9888</v>
      </c>
      <c r="P30" s="8">
        <f t="shared" si="2"/>
        <v>183.98208</v>
      </c>
    </row>
    <row r="31" ht="40.5" spans="1:16">
      <c r="A31" s="5">
        <v>11</v>
      </c>
      <c r="B31" s="7" t="s">
        <v>96</v>
      </c>
      <c r="C31" s="5" t="s">
        <v>100</v>
      </c>
      <c r="D31" s="5" t="s">
        <v>98</v>
      </c>
      <c r="E31" s="5" t="s">
        <v>58</v>
      </c>
      <c r="F31" s="5">
        <v>1.3</v>
      </c>
      <c r="G31" s="5">
        <v>2</v>
      </c>
      <c r="H31" s="5">
        <v>0</v>
      </c>
      <c r="I31" s="5">
        <v>0</v>
      </c>
      <c r="J31" s="5">
        <v>0</v>
      </c>
      <c r="K31" s="5">
        <v>0</v>
      </c>
      <c r="L31" s="6">
        <f t="shared" si="4"/>
        <v>2</v>
      </c>
      <c r="M31" s="7"/>
      <c r="N31" s="10">
        <f t="shared" si="5"/>
        <v>2.6</v>
      </c>
      <c r="O31" s="8">
        <v>85.0099</v>
      </c>
      <c r="P31" s="8">
        <f t="shared" si="2"/>
        <v>221.02574</v>
      </c>
    </row>
    <row r="32" spans="1:16">
      <c r="A32" s="5">
        <v>12</v>
      </c>
      <c r="B32" s="5" t="s">
        <v>59</v>
      </c>
      <c r="C32" s="5" t="s">
        <v>101</v>
      </c>
      <c r="D32" s="5" t="s">
        <v>63</v>
      </c>
      <c r="E32" s="5" t="s">
        <v>58</v>
      </c>
      <c r="F32" s="5">
        <v>1.15</v>
      </c>
      <c r="G32" s="5">
        <v>1</v>
      </c>
      <c r="H32" s="5">
        <v>0</v>
      </c>
      <c r="I32" s="5">
        <v>0</v>
      </c>
      <c r="J32" s="5">
        <v>0</v>
      </c>
      <c r="K32" s="5">
        <v>0</v>
      </c>
      <c r="L32" s="6">
        <f t="shared" si="4"/>
        <v>1</v>
      </c>
      <c r="M32" s="7"/>
      <c r="N32" s="10">
        <f t="shared" si="5"/>
        <v>1.15</v>
      </c>
      <c r="O32" s="8">
        <v>114.9888</v>
      </c>
      <c r="P32" s="8">
        <f t="shared" si="2"/>
        <v>132.23712</v>
      </c>
    </row>
    <row r="33" spans="1:16">
      <c r="A33" s="5">
        <v>13</v>
      </c>
      <c r="B33" s="5" t="s">
        <v>59</v>
      </c>
      <c r="C33" s="5" t="s">
        <v>102</v>
      </c>
      <c r="D33" s="5" t="s">
        <v>63</v>
      </c>
      <c r="E33" s="5" t="s">
        <v>58</v>
      </c>
      <c r="F33" s="5">
        <v>1.5</v>
      </c>
      <c r="G33" s="5">
        <v>1</v>
      </c>
      <c r="H33" s="5">
        <v>0</v>
      </c>
      <c r="I33" s="5">
        <v>0</v>
      </c>
      <c r="J33" s="5">
        <v>0</v>
      </c>
      <c r="K33" s="5">
        <v>0</v>
      </c>
      <c r="L33" s="6">
        <f t="shared" si="4"/>
        <v>1</v>
      </c>
      <c r="M33" s="7"/>
      <c r="N33" s="10">
        <f t="shared" si="5"/>
        <v>1.5</v>
      </c>
      <c r="O33" s="8">
        <v>114.9888</v>
      </c>
      <c r="P33" s="8">
        <f t="shared" si="2"/>
        <v>172.4832</v>
      </c>
    </row>
    <row r="34" ht="40.5" spans="1:16">
      <c r="A34" s="5">
        <v>14</v>
      </c>
      <c r="B34" s="5" t="s">
        <v>59</v>
      </c>
      <c r="C34" s="5" t="s">
        <v>103</v>
      </c>
      <c r="D34" s="5" t="s">
        <v>104</v>
      </c>
      <c r="E34" s="5" t="s">
        <v>58</v>
      </c>
      <c r="F34" s="5">
        <v>4.85</v>
      </c>
      <c r="G34" s="5">
        <v>0</v>
      </c>
      <c r="H34" s="5">
        <v>2</v>
      </c>
      <c r="I34" s="5">
        <v>0</v>
      </c>
      <c r="J34" s="5">
        <v>0</v>
      </c>
      <c r="K34" s="5">
        <v>0</v>
      </c>
      <c r="L34" s="6">
        <f t="shared" si="4"/>
        <v>2</v>
      </c>
      <c r="M34" s="7"/>
      <c r="N34" s="10">
        <f t="shared" si="5"/>
        <v>9.7</v>
      </c>
      <c r="O34" s="8">
        <v>109.9942</v>
      </c>
      <c r="P34" s="8">
        <f t="shared" si="2"/>
        <v>1066.94374</v>
      </c>
    </row>
    <row r="35" s="1" customFormat="1" spans="1:16">
      <c r="A35" s="5">
        <v>15</v>
      </c>
      <c r="B35" s="5" t="s">
        <v>59</v>
      </c>
      <c r="C35" s="5" t="s">
        <v>105</v>
      </c>
      <c r="D35" s="5" t="s">
        <v>63</v>
      </c>
      <c r="E35" s="5" t="s">
        <v>58</v>
      </c>
      <c r="F35" s="5">
        <v>2.4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f t="shared" si="4"/>
        <v>0</v>
      </c>
      <c r="M35" s="7"/>
      <c r="N35" s="10">
        <f t="shared" si="5"/>
        <v>0</v>
      </c>
      <c r="O35" s="8">
        <v>114.9888</v>
      </c>
      <c r="P35" s="8">
        <f t="shared" si="2"/>
        <v>0</v>
      </c>
    </row>
    <row r="36" ht="40.5" spans="1:16">
      <c r="A36" s="5">
        <v>16</v>
      </c>
      <c r="B36" s="5" t="s">
        <v>59</v>
      </c>
      <c r="C36" s="5" t="s">
        <v>106</v>
      </c>
      <c r="D36" s="5" t="s">
        <v>63</v>
      </c>
      <c r="E36" s="5" t="s">
        <v>58</v>
      </c>
      <c r="F36" s="5">
        <v>2.7</v>
      </c>
      <c r="G36" s="5">
        <v>0</v>
      </c>
      <c r="H36" s="5">
        <v>0</v>
      </c>
      <c r="I36" s="5">
        <v>2</v>
      </c>
      <c r="J36" s="5">
        <v>2</v>
      </c>
      <c r="K36" s="5">
        <v>2</v>
      </c>
      <c r="L36" s="6">
        <f t="shared" si="4"/>
        <v>22</v>
      </c>
      <c r="M36" s="7"/>
      <c r="N36" s="10">
        <f t="shared" si="5"/>
        <v>59.4</v>
      </c>
      <c r="O36" s="8">
        <v>114.9888</v>
      </c>
      <c r="P36" s="8">
        <f t="shared" si="2"/>
        <v>6830.33472</v>
      </c>
    </row>
    <row r="37" ht="40.5" spans="1:16">
      <c r="A37" s="5">
        <v>17</v>
      </c>
      <c r="B37" s="5" t="s">
        <v>59</v>
      </c>
      <c r="C37" s="5" t="s">
        <v>107</v>
      </c>
      <c r="D37" s="5" t="s">
        <v>108</v>
      </c>
      <c r="E37" s="5" t="s">
        <v>58</v>
      </c>
      <c r="F37" s="5">
        <v>2.7</v>
      </c>
      <c r="G37" s="5">
        <v>0</v>
      </c>
      <c r="H37" s="5">
        <v>2</v>
      </c>
      <c r="I37" s="5">
        <v>0</v>
      </c>
      <c r="J37" s="5">
        <v>0</v>
      </c>
      <c r="K37" s="5">
        <v>0</v>
      </c>
      <c r="L37" s="6">
        <f t="shared" si="4"/>
        <v>2</v>
      </c>
      <c r="M37" s="7"/>
      <c r="N37" s="10">
        <f t="shared" si="5"/>
        <v>5.4</v>
      </c>
      <c r="O37" s="8">
        <v>111.9943</v>
      </c>
      <c r="P37" s="8">
        <f t="shared" si="2"/>
        <v>604.76922</v>
      </c>
    </row>
    <row r="38" ht="27" spans="1:16">
      <c r="A38" s="5">
        <v>18</v>
      </c>
      <c r="B38" s="5" t="s">
        <v>75</v>
      </c>
      <c r="C38" s="6" t="s">
        <v>109</v>
      </c>
      <c r="D38" s="6" t="s">
        <v>110</v>
      </c>
      <c r="E38" s="5" t="s">
        <v>78</v>
      </c>
      <c r="F38" s="5">
        <f t="shared" ref="F38:F42" si="6">1*2.3</f>
        <v>2.3</v>
      </c>
      <c r="G38" s="5">
        <v>0</v>
      </c>
      <c r="H38" s="5">
        <v>2</v>
      </c>
      <c r="I38" s="5"/>
      <c r="J38" s="5">
        <v>3</v>
      </c>
      <c r="K38" s="5"/>
      <c r="L38" s="6">
        <f t="shared" si="4"/>
        <v>29</v>
      </c>
      <c r="M38" s="7"/>
      <c r="N38" s="10">
        <f t="shared" si="5"/>
        <v>66.7</v>
      </c>
      <c r="O38" s="8">
        <v>223.125034676058</v>
      </c>
      <c r="P38" s="8">
        <f t="shared" si="2"/>
        <v>14882.4398128931</v>
      </c>
    </row>
    <row r="39" ht="27" spans="1:16">
      <c r="A39" s="5">
        <v>19</v>
      </c>
      <c r="B39" s="5" t="s">
        <v>75</v>
      </c>
      <c r="C39" s="6" t="s">
        <v>111</v>
      </c>
      <c r="D39" s="6" t="s">
        <v>112</v>
      </c>
      <c r="E39" s="5" t="s">
        <v>78</v>
      </c>
      <c r="F39" s="5">
        <f t="shared" ref="F39:F43" si="7">1*2</f>
        <v>2</v>
      </c>
      <c r="G39" s="5">
        <v>0</v>
      </c>
      <c r="H39" s="5">
        <v>0</v>
      </c>
      <c r="I39" s="5">
        <v>3</v>
      </c>
      <c r="J39" s="5"/>
      <c r="K39" s="5">
        <v>3</v>
      </c>
      <c r="L39" s="6">
        <f t="shared" si="4"/>
        <v>6</v>
      </c>
      <c r="M39" s="7"/>
      <c r="N39" s="10">
        <f t="shared" si="5"/>
        <v>12</v>
      </c>
      <c r="O39" s="8">
        <v>223.125034676058</v>
      </c>
      <c r="P39" s="8">
        <f t="shared" si="2"/>
        <v>2677.5004161127</v>
      </c>
    </row>
    <row r="40" ht="27" spans="1:16">
      <c r="A40" s="5">
        <v>20</v>
      </c>
      <c r="B40" s="5" t="s">
        <v>75</v>
      </c>
      <c r="C40" s="6" t="s">
        <v>113</v>
      </c>
      <c r="D40" s="6" t="s">
        <v>110</v>
      </c>
      <c r="E40" s="5" t="s">
        <v>78</v>
      </c>
      <c r="F40" s="5">
        <f t="shared" si="6"/>
        <v>2.3</v>
      </c>
      <c r="G40" s="5">
        <v>2</v>
      </c>
      <c r="H40" s="5">
        <v>0</v>
      </c>
      <c r="I40" s="5"/>
      <c r="J40" s="5"/>
      <c r="K40" s="5"/>
      <c r="L40" s="6">
        <f t="shared" si="4"/>
        <v>2</v>
      </c>
      <c r="M40" s="7"/>
      <c r="N40" s="10">
        <f t="shared" si="5"/>
        <v>4.6</v>
      </c>
      <c r="O40" s="8">
        <v>223.125034676058</v>
      </c>
      <c r="P40" s="8">
        <f t="shared" si="2"/>
        <v>1026.37515950987</v>
      </c>
    </row>
    <row r="41" spans="1:16">
      <c r="A41" s="5">
        <v>21</v>
      </c>
      <c r="B41" s="5" t="s">
        <v>75</v>
      </c>
      <c r="C41" s="6" t="s">
        <v>114</v>
      </c>
      <c r="D41" s="6" t="s">
        <v>112</v>
      </c>
      <c r="E41" s="5" t="s">
        <v>78</v>
      </c>
      <c r="F41" s="5">
        <f t="shared" si="7"/>
        <v>2</v>
      </c>
      <c r="G41" s="5">
        <v>0</v>
      </c>
      <c r="H41" s="5">
        <v>1</v>
      </c>
      <c r="I41" s="5"/>
      <c r="J41" s="5"/>
      <c r="K41" s="5"/>
      <c r="L41" s="6">
        <f t="shared" si="4"/>
        <v>1</v>
      </c>
      <c r="M41" s="7"/>
      <c r="N41" s="10">
        <f t="shared" si="5"/>
        <v>2</v>
      </c>
      <c r="O41" s="8">
        <v>223.125034676058</v>
      </c>
      <c r="P41" s="8">
        <f t="shared" si="2"/>
        <v>446.250069352116</v>
      </c>
    </row>
    <row r="42" ht="27" spans="1:16">
      <c r="A42" s="5">
        <v>22</v>
      </c>
      <c r="B42" s="5" t="s">
        <v>75</v>
      </c>
      <c r="C42" s="6" t="s">
        <v>115</v>
      </c>
      <c r="D42" s="6" t="s">
        <v>110</v>
      </c>
      <c r="E42" s="5" t="s">
        <v>78</v>
      </c>
      <c r="F42" s="5">
        <f t="shared" si="6"/>
        <v>2.3</v>
      </c>
      <c r="G42" s="5">
        <v>2</v>
      </c>
      <c r="H42" s="5">
        <v>2</v>
      </c>
      <c r="I42" s="5"/>
      <c r="J42" s="5">
        <v>3</v>
      </c>
      <c r="K42" s="5"/>
      <c r="L42" s="6">
        <f t="shared" si="4"/>
        <v>31</v>
      </c>
      <c r="M42" s="7"/>
      <c r="N42" s="10">
        <f t="shared" si="5"/>
        <v>71.3</v>
      </c>
      <c r="O42" s="8">
        <v>223.125034676058</v>
      </c>
      <c r="P42" s="8">
        <f t="shared" si="2"/>
        <v>15908.8149724029</v>
      </c>
    </row>
    <row r="43" ht="27" spans="1:16">
      <c r="A43" s="5">
        <v>23</v>
      </c>
      <c r="B43" s="5" t="s">
        <v>75</v>
      </c>
      <c r="C43" s="6" t="s">
        <v>116</v>
      </c>
      <c r="D43" s="6" t="s">
        <v>112</v>
      </c>
      <c r="E43" s="5" t="s">
        <v>78</v>
      </c>
      <c r="F43" s="5">
        <f t="shared" si="7"/>
        <v>2</v>
      </c>
      <c r="G43" s="5">
        <v>0</v>
      </c>
      <c r="H43" s="5">
        <v>0</v>
      </c>
      <c r="I43" s="5">
        <v>3</v>
      </c>
      <c r="J43" s="5"/>
      <c r="K43" s="5">
        <v>3</v>
      </c>
      <c r="L43" s="6">
        <f t="shared" si="4"/>
        <v>6</v>
      </c>
      <c r="M43" s="7"/>
      <c r="N43" s="10">
        <f t="shared" si="5"/>
        <v>12</v>
      </c>
      <c r="O43" s="8">
        <v>223.125034676058</v>
      </c>
      <c r="P43" s="8">
        <f t="shared" si="2"/>
        <v>2677.5004161127</v>
      </c>
    </row>
    <row r="44" spans="1:16">
      <c r="A44" s="5">
        <v>24</v>
      </c>
      <c r="B44" s="5"/>
      <c r="C44" s="5"/>
      <c r="D44" s="5"/>
      <c r="E44" s="5"/>
      <c r="F44" s="5"/>
      <c r="G44" s="69" t="s">
        <v>50</v>
      </c>
      <c r="H44" s="5" t="s">
        <v>51</v>
      </c>
      <c r="I44" s="5" t="s">
        <v>84</v>
      </c>
      <c r="J44" s="5" t="s">
        <v>117</v>
      </c>
      <c r="K44" s="5" t="s">
        <v>87</v>
      </c>
      <c r="L44" s="5" t="s">
        <v>118</v>
      </c>
      <c r="M44" s="7"/>
      <c r="N44" s="11" t="s">
        <v>119</v>
      </c>
      <c r="O44" s="8"/>
      <c r="P44" s="8">
        <f>SUM(P20:P43)</f>
        <v>67279.6395163834</v>
      </c>
    </row>
    <row r="45" spans="1:16">
      <c r="A45" s="5">
        <v>25</v>
      </c>
      <c r="B45" s="7" t="s">
        <v>70</v>
      </c>
      <c r="C45" s="5" t="s">
        <v>71</v>
      </c>
      <c r="D45" s="5"/>
      <c r="E45" s="5" t="s">
        <v>58</v>
      </c>
      <c r="F45" s="5"/>
      <c r="G45" s="5">
        <f>1.5+2.23+2.16+2.53+0.2*5</f>
        <v>9.42</v>
      </c>
      <c r="H45" s="5">
        <f>2.69+2.64+0.2*2</f>
        <v>5.73</v>
      </c>
      <c r="I45" s="5">
        <f t="shared" ref="I45:K45" si="8">2.66+2.6+0.2*2</f>
        <v>5.66</v>
      </c>
      <c r="J45" s="5">
        <f t="shared" si="8"/>
        <v>5.66</v>
      </c>
      <c r="K45" s="5">
        <f t="shared" si="8"/>
        <v>5.66</v>
      </c>
      <c r="L45" s="12">
        <f>1.82*1.3</f>
        <v>2.366</v>
      </c>
      <c r="M45" s="7"/>
      <c r="N45" s="13">
        <f t="shared" ref="N45:N48" si="9">G45+H45+I45+J45*10+K45+L45</f>
        <v>85.436</v>
      </c>
      <c r="O45" s="8"/>
      <c r="P45" s="8">
        <f t="shared" si="2"/>
        <v>0</v>
      </c>
    </row>
    <row r="46" spans="1:16">
      <c r="A46" s="5">
        <v>26</v>
      </c>
      <c r="B46" s="7" t="s">
        <v>70</v>
      </c>
      <c r="C46" s="5" t="s">
        <v>72</v>
      </c>
      <c r="D46" s="5"/>
      <c r="E46" s="5" t="s">
        <v>58</v>
      </c>
      <c r="F46" s="5"/>
      <c r="G46" s="5">
        <f>0.32+0.2</f>
        <v>0.52</v>
      </c>
      <c r="H46" s="5"/>
      <c r="I46" s="5"/>
      <c r="J46" s="5"/>
      <c r="K46" s="5">
        <v>1.2</v>
      </c>
      <c r="L46" s="5">
        <v>1.25</v>
      </c>
      <c r="M46" s="7"/>
      <c r="N46" s="13">
        <f t="shared" si="9"/>
        <v>2.97</v>
      </c>
      <c r="O46" s="8"/>
      <c r="P46" s="8">
        <f t="shared" si="2"/>
        <v>0</v>
      </c>
    </row>
    <row r="47" spans="1:16">
      <c r="A47" s="5">
        <v>27</v>
      </c>
      <c r="B47" s="7" t="s">
        <v>70</v>
      </c>
      <c r="C47" s="5" t="s">
        <v>71</v>
      </c>
      <c r="D47" s="5"/>
      <c r="E47" s="5" t="s">
        <v>58</v>
      </c>
      <c r="F47" s="5"/>
      <c r="G47" s="5">
        <f>2.57+3.04+2.6+2.35+0.2*3</f>
        <v>11.16</v>
      </c>
      <c r="H47" s="5">
        <f>2.89+2.65+0.2*2</f>
        <v>5.94</v>
      </c>
      <c r="I47" s="5">
        <f>2.66+2.6+0.2*2</f>
        <v>5.66</v>
      </c>
      <c r="J47" s="5">
        <f>2.66+2.61+0.2*2</f>
        <v>5.67</v>
      </c>
      <c r="K47" s="5">
        <f>2.66+2.61+0.2*2</f>
        <v>5.67</v>
      </c>
      <c r="L47" s="5">
        <f>1.4*1.3</f>
        <v>1.82</v>
      </c>
      <c r="M47" s="7"/>
      <c r="N47" s="13">
        <f t="shared" si="9"/>
        <v>86.95</v>
      </c>
      <c r="O47" s="8"/>
      <c r="P47" s="8">
        <f t="shared" si="2"/>
        <v>0</v>
      </c>
    </row>
    <row r="48" spans="1:16">
      <c r="A48" s="5">
        <v>28</v>
      </c>
      <c r="B48" s="7" t="s">
        <v>70</v>
      </c>
      <c r="C48" s="5" t="s">
        <v>72</v>
      </c>
      <c r="D48" s="5"/>
      <c r="E48" s="5" t="s">
        <v>58</v>
      </c>
      <c r="F48" s="5"/>
      <c r="G48" s="5">
        <v>1.65</v>
      </c>
      <c r="H48" s="5"/>
      <c r="I48" s="5"/>
      <c r="J48" s="5"/>
      <c r="K48" s="5">
        <v>1.2</v>
      </c>
      <c r="L48" s="5">
        <v>1.25</v>
      </c>
      <c r="M48" s="7"/>
      <c r="N48" s="13">
        <f t="shared" si="9"/>
        <v>4.1</v>
      </c>
      <c r="O48" s="8"/>
      <c r="P48" s="8">
        <f t="shared" si="2"/>
        <v>0</v>
      </c>
    </row>
    <row r="49" spans="1:16">
      <c r="A49" s="5">
        <v>29</v>
      </c>
      <c r="B49" s="7" t="s">
        <v>73</v>
      </c>
      <c r="C49" s="7"/>
      <c r="D49" s="7" t="s">
        <v>74</v>
      </c>
      <c r="E49" s="5" t="s">
        <v>58</v>
      </c>
      <c r="F49" s="5">
        <f>2.17+1.91</f>
        <v>4.08</v>
      </c>
      <c r="G49" s="7"/>
      <c r="H49" s="7"/>
      <c r="I49" s="7"/>
      <c r="J49" s="7"/>
      <c r="K49" s="7"/>
      <c r="L49" s="7"/>
      <c r="M49" s="7"/>
      <c r="N49" s="14">
        <f>F49*2</f>
        <v>8.16</v>
      </c>
      <c r="O49" s="8"/>
      <c r="P49" s="8">
        <f t="shared" si="2"/>
        <v>0</v>
      </c>
    </row>
  </sheetData>
  <mergeCells count="12">
    <mergeCell ref="A1:N1"/>
    <mergeCell ref="G2:L2"/>
    <mergeCell ref="A18:N18"/>
    <mergeCell ref="A2:A3"/>
    <mergeCell ref="D2:D3"/>
    <mergeCell ref="E2:E3"/>
    <mergeCell ref="F2:F3"/>
    <mergeCell ref="N2:N3"/>
    <mergeCell ref="N19:N20"/>
    <mergeCell ref="O2:O3"/>
    <mergeCell ref="P2:P3"/>
    <mergeCell ref="B2:C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13#楼、20#楼</vt:lpstr>
      <vt:lpstr>04、工程量计算书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2020-12-05T09:38:00Z</dcterms:created>
  <dcterms:modified xsi:type="dcterms:W3CDTF">2023-11-11T01:50:57Z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0D7F1678D3C946F78A472997CEACF851</vt:lpwstr>
  </property>
</Properties>
</file>