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5" r:id="rId1"/>
    <sheet name="土建" sheetId="1" r:id="rId2"/>
    <sheet name="安装" sheetId="4" r:id="rId3"/>
    <sheet name="Sheet1" sheetId="6" r:id="rId4"/>
  </sheets>
  <definedNames>
    <definedName name="_xlnm._FilterDatabase" localSheetId="1" hidden="1">土建!$A$2:$G$224</definedName>
  </definedNames>
  <calcPr calcId="144525"/>
</workbook>
</file>

<file path=xl/sharedStrings.xml><?xml version="1.0" encoding="utf-8"?>
<sst xmlns="http://schemas.openxmlformats.org/spreadsheetml/2006/main" count="1100" uniqueCount="308">
  <si>
    <t>零星装修合同清单汇总表</t>
  </si>
  <si>
    <t>序号</t>
  </si>
  <si>
    <t>名称</t>
  </si>
  <si>
    <t>单位</t>
  </si>
  <si>
    <t>单价（元）</t>
  </si>
  <si>
    <t>备注</t>
  </si>
  <si>
    <t>土建部分清单</t>
  </si>
  <si>
    <t>项</t>
  </si>
  <si>
    <t>安装部分清单</t>
  </si>
  <si>
    <t>共计</t>
  </si>
  <si>
    <t>增项明细表</t>
  </si>
  <si>
    <t>工程量</t>
  </si>
  <si>
    <t>单价</t>
  </si>
  <si>
    <t>合价（元）</t>
  </si>
  <si>
    <t>一、</t>
  </si>
  <si>
    <t>1-11#楼地下车库入主楼大堂拆改及精装修</t>
  </si>
  <si>
    <t>1、</t>
  </si>
  <si>
    <t>3#楼西单元</t>
  </si>
  <si>
    <t>2、</t>
  </si>
  <si>
    <t>墙体拆除</t>
  </si>
  <si>
    <t>㎡</t>
  </si>
  <si>
    <t>3、</t>
  </si>
  <si>
    <t>新建加气块墙体</t>
  </si>
  <si>
    <t>4、</t>
  </si>
  <si>
    <t>新建墙面抹灰</t>
  </si>
  <si>
    <t>5、</t>
  </si>
  <si>
    <t>新建轻钢龙骨墙体</t>
  </si>
  <si>
    <t>6、</t>
  </si>
  <si>
    <t>石膏板吊顶</t>
  </si>
  <si>
    <t>7、</t>
  </si>
  <si>
    <t>顶面乳胶漆</t>
  </si>
  <si>
    <t>8、</t>
  </si>
  <si>
    <t>铝格栅吊顶40*60*0.7</t>
  </si>
  <si>
    <t>9、</t>
  </si>
  <si>
    <t>格栅边框含乳胶漆200*200(阻燃板基层、石膏板面层）</t>
  </si>
  <si>
    <t>m</t>
  </si>
  <si>
    <t>10、</t>
  </si>
  <si>
    <t>墙面瓷砖</t>
  </si>
  <si>
    <t>11、</t>
  </si>
  <si>
    <t>地面瓷砖</t>
  </si>
  <si>
    <t>12、</t>
  </si>
  <si>
    <t>防火玻璃门</t>
  </si>
  <si>
    <t>13、</t>
  </si>
  <si>
    <t>3#楼西单元不锈钢隐形井盖900*910</t>
  </si>
  <si>
    <t>套</t>
  </si>
  <si>
    <t>14、</t>
  </si>
  <si>
    <t>铝格栅吊顶40*60*0.4</t>
  </si>
  <si>
    <t>15、</t>
  </si>
  <si>
    <t>16、</t>
  </si>
  <si>
    <t>3#楼中单元</t>
  </si>
  <si>
    <t>17、</t>
  </si>
  <si>
    <t>18、</t>
  </si>
  <si>
    <t>19、</t>
  </si>
  <si>
    <t>墙面木工板找平</t>
  </si>
  <si>
    <t>20、</t>
  </si>
  <si>
    <t>21、</t>
  </si>
  <si>
    <t>22、</t>
  </si>
  <si>
    <t>23、</t>
  </si>
  <si>
    <t>3#楼中单元不锈钢隐形井盖900*900</t>
  </si>
  <si>
    <t>24、</t>
  </si>
  <si>
    <t>25、</t>
  </si>
  <si>
    <t>26、</t>
  </si>
  <si>
    <t>3#楼东单元</t>
  </si>
  <si>
    <t>27、</t>
  </si>
  <si>
    <t>28、</t>
  </si>
  <si>
    <t>29、</t>
  </si>
  <si>
    <t>30、</t>
  </si>
  <si>
    <t>31、</t>
  </si>
  <si>
    <t>32、</t>
  </si>
  <si>
    <t>3#楼东单元不锈钢隐形井盖900*910</t>
  </si>
  <si>
    <t>33、</t>
  </si>
  <si>
    <t>34、</t>
  </si>
  <si>
    <t>35、</t>
  </si>
  <si>
    <t>5#楼西单元</t>
  </si>
  <si>
    <t>36、</t>
  </si>
  <si>
    <t>37、</t>
  </si>
  <si>
    <t>38、</t>
  </si>
  <si>
    <t>39、</t>
  </si>
  <si>
    <t>40、</t>
  </si>
  <si>
    <t>41、</t>
  </si>
  <si>
    <t>42、</t>
  </si>
  <si>
    <t>43、</t>
  </si>
  <si>
    <t>44、</t>
  </si>
  <si>
    <t>45、</t>
  </si>
  <si>
    <t>地面楼梯踏步</t>
  </si>
  <si>
    <t>46、</t>
  </si>
  <si>
    <t>47、</t>
  </si>
  <si>
    <t>48、</t>
  </si>
  <si>
    <t>49、</t>
  </si>
  <si>
    <t>50、</t>
  </si>
  <si>
    <t>51、</t>
  </si>
  <si>
    <t>5#楼东单元</t>
  </si>
  <si>
    <t>52、</t>
  </si>
  <si>
    <t>53、</t>
  </si>
  <si>
    <t>54、</t>
  </si>
  <si>
    <t>55、</t>
  </si>
  <si>
    <t>56、</t>
  </si>
  <si>
    <t>57、</t>
  </si>
  <si>
    <t>58、</t>
  </si>
  <si>
    <t>59、</t>
  </si>
  <si>
    <t>60、</t>
  </si>
  <si>
    <t>61、</t>
  </si>
  <si>
    <t>62、</t>
  </si>
  <si>
    <t>63、</t>
  </si>
  <si>
    <t>5#楼东单元不锈钢隐形井盖1100*1070</t>
  </si>
  <si>
    <t>64、</t>
  </si>
  <si>
    <t>65、</t>
  </si>
  <si>
    <t>66、</t>
  </si>
  <si>
    <t>67、</t>
  </si>
  <si>
    <t>8#楼东单元</t>
  </si>
  <si>
    <t>68、</t>
  </si>
  <si>
    <t>69、</t>
  </si>
  <si>
    <t>70、</t>
  </si>
  <si>
    <t>71、</t>
  </si>
  <si>
    <t>72、</t>
  </si>
  <si>
    <t>73、</t>
  </si>
  <si>
    <t>不锈钢门套</t>
  </si>
  <si>
    <t>74、</t>
  </si>
  <si>
    <t>8#楼西单元</t>
  </si>
  <si>
    <t>75、</t>
  </si>
  <si>
    <t>76、</t>
  </si>
  <si>
    <t>77、</t>
  </si>
  <si>
    <t>78、</t>
  </si>
  <si>
    <t>79、</t>
  </si>
  <si>
    <t>80、</t>
  </si>
  <si>
    <t>81、</t>
  </si>
  <si>
    <t>9#楼东单元</t>
  </si>
  <si>
    <t>82、</t>
  </si>
  <si>
    <t>83、</t>
  </si>
  <si>
    <t>84、</t>
  </si>
  <si>
    <t>85、</t>
  </si>
  <si>
    <t>86、</t>
  </si>
  <si>
    <t>87、</t>
  </si>
  <si>
    <t>88、</t>
  </si>
  <si>
    <t>89、</t>
  </si>
  <si>
    <t>9#楼西单元</t>
  </si>
  <si>
    <t>90、</t>
  </si>
  <si>
    <t>91、</t>
  </si>
  <si>
    <t>92、</t>
  </si>
  <si>
    <t>93、</t>
  </si>
  <si>
    <t>94、</t>
  </si>
  <si>
    <t>95、</t>
  </si>
  <si>
    <t>96、</t>
  </si>
  <si>
    <t>97、</t>
  </si>
  <si>
    <t>10#楼东单元</t>
  </si>
  <si>
    <t>98、</t>
  </si>
  <si>
    <t>99、</t>
  </si>
  <si>
    <t>100、</t>
  </si>
  <si>
    <t>101、</t>
  </si>
  <si>
    <t>102、</t>
  </si>
  <si>
    <t>103、</t>
  </si>
  <si>
    <t>104、</t>
  </si>
  <si>
    <t>10#楼西单元</t>
  </si>
  <si>
    <t>105、</t>
  </si>
  <si>
    <t>106、</t>
  </si>
  <si>
    <t>107、</t>
  </si>
  <si>
    <t>108、</t>
  </si>
  <si>
    <t>109、</t>
  </si>
  <si>
    <t>110、</t>
  </si>
  <si>
    <t>111、</t>
  </si>
  <si>
    <t>11#楼东单元</t>
  </si>
  <si>
    <t>112、</t>
  </si>
  <si>
    <t>113、</t>
  </si>
  <si>
    <t>114、</t>
  </si>
  <si>
    <t>115、</t>
  </si>
  <si>
    <t>116、</t>
  </si>
  <si>
    <t>117、</t>
  </si>
  <si>
    <t>118、</t>
  </si>
  <si>
    <t>119、</t>
  </si>
  <si>
    <t>11#楼西单元</t>
  </si>
  <si>
    <t>120、</t>
  </si>
  <si>
    <t>121、</t>
  </si>
  <si>
    <t>122、</t>
  </si>
  <si>
    <t>123、</t>
  </si>
  <si>
    <t>124、</t>
  </si>
  <si>
    <t>125、</t>
  </si>
  <si>
    <t>126、</t>
  </si>
  <si>
    <t>127、</t>
  </si>
  <si>
    <t>1#楼东单元</t>
  </si>
  <si>
    <t>128、</t>
  </si>
  <si>
    <t>129、</t>
  </si>
  <si>
    <t>新建轻钢龙骨石膏板墙体</t>
  </si>
  <si>
    <t>130、</t>
  </si>
  <si>
    <t>131、</t>
  </si>
  <si>
    <t>132、</t>
  </si>
  <si>
    <t>133、</t>
  </si>
  <si>
    <t>134、</t>
  </si>
  <si>
    <t>135、</t>
  </si>
  <si>
    <t>136、</t>
  </si>
  <si>
    <t>137、</t>
  </si>
  <si>
    <t>1#楼西单元</t>
  </si>
  <si>
    <t>138、</t>
  </si>
  <si>
    <t>139、</t>
  </si>
  <si>
    <t>140、</t>
  </si>
  <si>
    <t>141、</t>
  </si>
  <si>
    <t>142、</t>
  </si>
  <si>
    <t>143、</t>
  </si>
  <si>
    <t>144、</t>
  </si>
  <si>
    <t>145、</t>
  </si>
  <si>
    <t>1#楼西单元不锈钢隐形井盖800*800</t>
  </si>
  <si>
    <t>146、</t>
  </si>
  <si>
    <t>147、</t>
  </si>
  <si>
    <t>2#楼东单元</t>
  </si>
  <si>
    <t>148、</t>
  </si>
  <si>
    <t>149、</t>
  </si>
  <si>
    <t>150、</t>
  </si>
  <si>
    <t>151、</t>
  </si>
  <si>
    <t>152、</t>
  </si>
  <si>
    <t>153、</t>
  </si>
  <si>
    <t>1#楼西单元不锈钢隐形井盖1000*1000</t>
  </si>
  <si>
    <t>154、</t>
  </si>
  <si>
    <t>155、</t>
  </si>
  <si>
    <t>2#楼中单元</t>
  </si>
  <si>
    <t>156、</t>
  </si>
  <si>
    <t>157、</t>
  </si>
  <si>
    <t>158、</t>
  </si>
  <si>
    <t>159、</t>
  </si>
  <si>
    <t>160、</t>
  </si>
  <si>
    <t>161、</t>
  </si>
  <si>
    <t>162、</t>
  </si>
  <si>
    <t>163、</t>
  </si>
  <si>
    <t>2#楼西单元</t>
  </si>
  <si>
    <t>164、</t>
  </si>
  <si>
    <t>165、</t>
  </si>
  <si>
    <t>166、</t>
  </si>
  <si>
    <t>167、</t>
  </si>
  <si>
    <t>168、</t>
  </si>
  <si>
    <t>169、</t>
  </si>
  <si>
    <t>170、</t>
  </si>
  <si>
    <t>171、</t>
  </si>
  <si>
    <t>6#楼东单元</t>
  </si>
  <si>
    <t>172、</t>
  </si>
  <si>
    <t>173、</t>
  </si>
  <si>
    <t>174、</t>
  </si>
  <si>
    <t>175、</t>
  </si>
  <si>
    <t>176、</t>
  </si>
  <si>
    <t>177、</t>
  </si>
  <si>
    <t>178、</t>
  </si>
  <si>
    <t>6#楼西单元</t>
  </si>
  <si>
    <t>179、</t>
  </si>
  <si>
    <t>180、</t>
  </si>
  <si>
    <t>181、</t>
  </si>
  <si>
    <t>182、</t>
  </si>
  <si>
    <t>183、</t>
  </si>
  <si>
    <t>184、</t>
  </si>
  <si>
    <t>185、</t>
  </si>
  <si>
    <t>7#楼东单元</t>
  </si>
  <si>
    <t>186、</t>
  </si>
  <si>
    <t>187、</t>
  </si>
  <si>
    <t>188、</t>
  </si>
  <si>
    <t>189、</t>
  </si>
  <si>
    <t>190、</t>
  </si>
  <si>
    <t>191、</t>
  </si>
  <si>
    <t>192、</t>
  </si>
  <si>
    <t>7#楼西单元</t>
  </si>
  <si>
    <t>193、</t>
  </si>
  <si>
    <t>194、</t>
  </si>
  <si>
    <t>195、</t>
  </si>
  <si>
    <t>196、</t>
  </si>
  <si>
    <t>197、</t>
  </si>
  <si>
    <t>198、</t>
  </si>
  <si>
    <t>二、</t>
  </si>
  <si>
    <t>地下室水泵房</t>
  </si>
  <si>
    <t>顶面铝方通 60*60*0.4mm</t>
  </si>
  <si>
    <t>墙地砖</t>
  </si>
  <si>
    <t>用大堂同品牌</t>
  </si>
  <si>
    <t>不锈钢篦子300宽</t>
  </si>
  <si>
    <t>三、</t>
  </si>
  <si>
    <t>物业用房</t>
  </si>
  <si>
    <t>墙面乳胶漆</t>
  </si>
  <si>
    <t>地面800*800瓷砖</t>
  </si>
  <si>
    <t>m2</t>
  </si>
  <si>
    <t>瓷砖踢脚线</t>
  </si>
  <si>
    <t>卫生间墙砖</t>
  </si>
  <si>
    <t>卫生间地砖</t>
  </si>
  <si>
    <t>门</t>
  </si>
  <si>
    <t>樘</t>
  </si>
  <si>
    <t>背景墙</t>
  </si>
  <si>
    <t>吧台</t>
  </si>
  <si>
    <t>不锈钢字</t>
  </si>
  <si>
    <t>东大门物业服务中心背景墙</t>
  </si>
  <si>
    <t>东大门物业服务中心吧台</t>
  </si>
  <si>
    <t>东大门物业服务中心字</t>
  </si>
  <si>
    <t>四、</t>
  </si>
  <si>
    <t>1-11#楼大堂内镜子</t>
  </si>
  <si>
    <t>大堂内镜子（2m*2.44m）</t>
  </si>
  <si>
    <t>五、</t>
  </si>
  <si>
    <t>1#5#6#7#9#11#楼一层地下室门增加门锁</t>
  </si>
  <si>
    <t>把</t>
  </si>
  <si>
    <t>六</t>
  </si>
  <si>
    <t>合计</t>
  </si>
  <si>
    <t>筒灯</t>
  </si>
  <si>
    <t>个</t>
  </si>
  <si>
    <t>灯带</t>
  </si>
  <si>
    <t>1.2m型材灯</t>
  </si>
  <si>
    <t>配管</t>
  </si>
  <si>
    <t>配线</t>
  </si>
  <si>
    <t>通长铝型材灯</t>
  </si>
  <si>
    <t>电源及感应模块</t>
  </si>
  <si>
    <t>10宽线性灯</t>
  </si>
  <si>
    <t>感应开关及变压器</t>
  </si>
  <si>
    <t>感应筒灯</t>
  </si>
  <si>
    <t>配线2.5平方</t>
  </si>
  <si>
    <t>配线4平方</t>
  </si>
  <si>
    <t>开关</t>
  </si>
  <si>
    <t>五孔插座</t>
  </si>
  <si>
    <t>蹲便器</t>
  </si>
  <si>
    <t>价格约谈单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</si>
</sst>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5"/>
    </sheetView>
  </sheetViews>
  <sheetFormatPr defaultColWidth="9" defaultRowHeight="13.5" outlineLevelRow="6" outlineLevelCol="4"/>
  <cols>
    <col min="1" max="1" width="9" style="1"/>
    <col min="2" max="2" width="18.625" customWidth="1"/>
    <col min="3" max="3" width="7.375" customWidth="1"/>
    <col min="4" max="4" width="20.125" customWidth="1"/>
    <col min="5" max="5" width="14.625" customWidth="1"/>
  </cols>
  <sheetData>
    <row r="1" ht="39" customHeight="1" spans="1:5">
      <c r="A1" s="1" t="s">
        <v>0</v>
      </c>
      <c r="B1" s="1"/>
      <c r="C1" s="1"/>
      <c r="D1" s="1"/>
      <c r="E1" s="1"/>
    </row>
    <row r="2" s="1" customFormat="1" ht="39" customHeight="1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ht="39" customHeight="1" spans="1:5">
      <c r="A3" s="20">
        <v>1</v>
      </c>
      <c r="B3" s="21" t="s">
        <v>6</v>
      </c>
      <c r="C3" s="20" t="s">
        <v>7</v>
      </c>
      <c r="D3" s="22">
        <f>土建!F224</f>
        <v>422797.11056</v>
      </c>
      <c r="E3" s="21"/>
    </row>
    <row r="4" ht="39" customHeight="1" spans="1:5">
      <c r="A4" s="20">
        <v>2</v>
      </c>
      <c r="B4" s="21" t="s">
        <v>8</v>
      </c>
      <c r="C4" s="20" t="s">
        <v>7</v>
      </c>
      <c r="D4" s="22">
        <f>安装!F163</f>
        <v>75712.684</v>
      </c>
      <c r="E4" s="21"/>
    </row>
    <row r="5" ht="39" customHeight="1" spans="1:5">
      <c r="A5" s="20">
        <v>3</v>
      </c>
      <c r="B5" s="20" t="s">
        <v>9</v>
      </c>
      <c r="C5" s="20"/>
      <c r="D5" s="22">
        <f>D3+D4</f>
        <v>498509.79456</v>
      </c>
      <c r="E5" s="21"/>
    </row>
    <row r="6" ht="39" customHeight="1" spans="4:4">
      <c r="D6" s="23"/>
    </row>
    <row r="7" ht="32" customHeight="1" spans="4:4">
      <c r="D7" s="23"/>
    </row>
  </sheetData>
  <mergeCells count="2">
    <mergeCell ref="A1:E1"/>
    <mergeCell ref="B5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topLeftCell="A94" workbookViewId="0">
      <selection activeCell="M60" sqref="M60"/>
    </sheetView>
  </sheetViews>
  <sheetFormatPr defaultColWidth="9" defaultRowHeight="13.5"/>
  <cols>
    <col min="1" max="1" width="6.5" style="2" customWidth="1"/>
    <col min="2" max="2" width="25.375" style="2" customWidth="1"/>
    <col min="3" max="3" width="9.875" style="2" customWidth="1"/>
    <col min="4" max="4" width="11.875" style="16" customWidth="1"/>
    <col min="5" max="5" width="9.75" style="2" customWidth="1"/>
    <col min="6" max="6" width="12.625" style="3"/>
    <col min="7" max="7" width="12.25" style="2" customWidth="1"/>
    <col min="8" max="16384" width="9" style="2"/>
  </cols>
  <sheetData>
    <row r="1" ht="32" customHeight="1" spans="1:7">
      <c r="A1" s="4" t="s">
        <v>10</v>
      </c>
      <c r="B1" s="4"/>
      <c r="C1" s="4"/>
      <c r="D1" s="4"/>
      <c r="E1" s="4"/>
      <c r="F1" s="5"/>
      <c r="G1" s="4"/>
    </row>
    <row r="2" ht="24" customHeight="1" spans="1:7">
      <c r="A2" s="6" t="s">
        <v>1</v>
      </c>
      <c r="B2" s="6" t="s">
        <v>2</v>
      </c>
      <c r="C2" s="6" t="s">
        <v>3</v>
      </c>
      <c r="D2" s="6" t="s">
        <v>11</v>
      </c>
      <c r="E2" s="6" t="s">
        <v>12</v>
      </c>
      <c r="F2" s="7" t="s">
        <v>13</v>
      </c>
      <c r="G2" s="6" t="s">
        <v>5</v>
      </c>
    </row>
    <row r="3" ht="37" customHeight="1" spans="1:7">
      <c r="A3" s="6" t="s">
        <v>14</v>
      </c>
      <c r="B3" s="13" t="s">
        <v>15</v>
      </c>
      <c r="C3" s="6"/>
      <c r="D3" s="6"/>
      <c r="E3" s="17"/>
      <c r="F3" s="11"/>
      <c r="G3" s="12"/>
    </row>
    <row r="4" ht="25" customHeight="1" spans="1:7">
      <c r="A4" s="6" t="s">
        <v>16</v>
      </c>
      <c r="B4" s="13" t="s">
        <v>17</v>
      </c>
      <c r="C4" s="6"/>
      <c r="D4" s="6"/>
      <c r="E4" s="17"/>
      <c r="F4" s="11"/>
      <c r="G4" s="12"/>
    </row>
    <row r="5" ht="25" customHeight="1" spans="1:7">
      <c r="A5" s="6" t="s">
        <v>18</v>
      </c>
      <c r="B5" s="13" t="s">
        <v>19</v>
      </c>
      <c r="C5" s="18" t="s">
        <v>20</v>
      </c>
      <c r="D5" s="7">
        <f>(1.5+1.45)*3.5-1.3*2.25</f>
        <v>7.4</v>
      </c>
      <c r="E5" s="17">
        <v>90</v>
      </c>
      <c r="F5" s="11">
        <f t="shared" ref="F5:F11" si="0">E5*D5</f>
        <v>666</v>
      </c>
      <c r="G5" s="12"/>
    </row>
    <row r="6" ht="25" customHeight="1" spans="1:7">
      <c r="A6" s="6" t="s">
        <v>21</v>
      </c>
      <c r="B6" s="13" t="s">
        <v>22</v>
      </c>
      <c r="C6" s="18" t="s">
        <v>20</v>
      </c>
      <c r="D6" s="6">
        <f>(2.1+0.6)*3.5</f>
        <v>9.45</v>
      </c>
      <c r="E6" s="17">
        <v>220</v>
      </c>
      <c r="F6" s="11">
        <f t="shared" si="0"/>
        <v>2079</v>
      </c>
      <c r="G6" s="12"/>
    </row>
    <row r="7" ht="25" customHeight="1" spans="1:7">
      <c r="A7" s="6" t="s">
        <v>23</v>
      </c>
      <c r="B7" s="13" t="s">
        <v>24</v>
      </c>
      <c r="C7" s="18" t="s">
        <v>20</v>
      </c>
      <c r="D7" s="6">
        <f>D6*2</f>
        <v>18.9</v>
      </c>
      <c r="E7" s="17">
        <v>22</v>
      </c>
      <c r="F7" s="11">
        <f t="shared" si="0"/>
        <v>415.8</v>
      </c>
      <c r="G7" s="12"/>
    </row>
    <row r="8" ht="25" customHeight="1" spans="1:7">
      <c r="A8" s="6" t="s">
        <v>25</v>
      </c>
      <c r="B8" s="13" t="s">
        <v>26</v>
      </c>
      <c r="C8" s="18" t="s">
        <v>20</v>
      </c>
      <c r="D8" s="6">
        <f>1.9*1</f>
        <v>1.9</v>
      </c>
      <c r="E8" s="17"/>
      <c r="F8" s="11">
        <f t="shared" si="0"/>
        <v>0</v>
      </c>
      <c r="G8" s="12"/>
    </row>
    <row r="9" ht="25" customHeight="1" spans="1:7">
      <c r="A9" s="6" t="s">
        <v>27</v>
      </c>
      <c r="B9" s="13" t="s">
        <v>28</v>
      </c>
      <c r="C9" s="18" t="s">
        <v>20</v>
      </c>
      <c r="D9" s="6">
        <v>16.8</v>
      </c>
      <c r="E9" s="17">
        <v>190</v>
      </c>
      <c r="F9" s="11">
        <f t="shared" si="0"/>
        <v>3192</v>
      </c>
      <c r="G9" s="12"/>
    </row>
    <row r="10" ht="25" customHeight="1" spans="1:7">
      <c r="A10" s="6" t="s">
        <v>29</v>
      </c>
      <c r="B10" s="13" t="s">
        <v>30</v>
      </c>
      <c r="C10" s="18" t="s">
        <v>20</v>
      </c>
      <c r="D10" s="6">
        <f>D9</f>
        <v>16.8</v>
      </c>
      <c r="E10" s="17"/>
      <c r="F10" s="11">
        <f t="shared" si="0"/>
        <v>0</v>
      </c>
      <c r="G10" s="12"/>
    </row>
    <row r="11" ht="31" customHeight="1" spans="1:7">
      <c r="A11" s="6" t="s">
        <v>31</v>
      </c>
      <c r="B11" s="13" t="s">
        <v>32</v>
      </c>
      <c r="C11" s="18" t="s">
        <v>20</v>
      </c>
      <c r="D11" s="6">
        <v>4.4</v>
      </c>
      <c r="E11" s="17">
        <v>190</v>
      </c>
      <c r="F11" s="11">
        <f t="shared" si="0"/>
        <v>836</v>
      </c>
      <c r="G11" s="12"/>
    </row>
    <row r="12" ht="55" customHeight="1" spans="1:7">
      <c r="A12" s="6" t="s">
        <v>33</v>
      </c>
      <c r="B12" s="13" t="s">
        <v>34</v>
      </c>
      <c r="C12" s="18" t="s">
        <v>35</v>
      </c>
      <c r="D12" s="6">
        <v>9</v>
      </c>
      <c r="E12" s="17">
        <v>130</v>
      </c>
      <c r="F12" s="11">
        <f t="shared" ref="F12:F18" si="1">E12*D12</f>
        <v>1170</v>
      </c>
      <c r="G12" s="12"/>
    </row>
    <row r="13" ht="25" customHeight="1" spans="1:7">
      <c r="A13" s="6" t="s">
        <v>36</v>
      </c>
      <c r="B13" s="13" t="s">
        <v>37</v>
      </c>
      <c r="C13" s="18" t="s">
        <v>20</v>
      </c>
      <c r="D13" s="7">
        <f>(2.1-1.45+1.3+0.6)*2.5</f>
        <v>6.375</v>
      </c>
      <c r="E13" s="17">
        <v>169.04</v>
      </c>
      <c r="F13" s="11">
        <f t="shared" si="1"/>
        <v>1077.63</v>
      </c>
      <c r="G13" s="12"/>
    </row>
    <row r="14" ht="25" customHeight="1" spans="1:7">
      <c r="A14" s="6" t="s">
        <v>38</v>
      </c>
      <c r="B14" s="13" t="s">
        <v>39</v>
      </c>
      <c r="C14" s="18" t="s">
        <v>20</v>
      </c>
      <c r="D14" s="7">
        <f>2.8*2.1-1.5*1.45</f>
        <v>3.705</v>
      </c>
      <c r="E14" s="17">
        <v>165.5</v>
      </c>
      <c r="F14" s="11">
        <f t="shared" si="1"/>
        <v>613.1775</v>
      </c>
      <c r="G14" s="12"/>
    </row>
    <row r="15" ht="25" customHeight="1" spans="1:7">
      <c r="A15" s="6" t="s">
        <v>40</v>
      </c>
      <c r="B15" s="13" t="s">
        <v>41</v>
      </c>
      <c r="C15" s="18" t="s">
        <v>20</v>
      </c>
      <c r="D15" s="6">
        <f>2.8*2.5</f>
        <v>7</v>
      </c>
      <c r="E15" s="17">
        <v>800</v>
      </c>
      <c r="F15" s="11">
        <f t="shared" si="1"/>
        <v>5600</v>
      </c>
      <c r="G15" s="12"/>
    </row>
    <row r="16" ht="36" customHeight="1" spans="1:7">
      <c r="A16" s="6" t="s">
        <v>42</v>
      </c>
      <c r="B16" s="13" t="s">
        <v>43</v>
      </c>
      <c r="C16" s="18" t="s">
        <v>44</v>
      </c>
      <c r="D16" s="6">
        <v>1</v>
      </c>
      <c r="E16" s="17">
        <f>0.9*0.91*1000</f>
        <v>819</v>
      </c>
      <c r="F16" s="11">
        <f t="shared" si="1"/>
        <v>819</v>
      </c>
      <c r="G16" s="12"/>
    </row>
    <row r="17" ht="33" customHeight="1" spans="1:7">
      <c r="A17" s="6" t="s">
        <v>45</v>
      </c>
      <c r="B17" s="13" t="s">
        <v>46</v>
      </c>
      <c r="C17" s="18" t="s">
        <v>20</v>
      </c>
      <c r="D17" s="6">
        <v>12</v>
      </c>
      <c r="E17" s="17">
        <v>190</v>
      </c>
      <c r="F17" s="11">
        <f t="shared" si="1"/>
        <v>2280</v>
      </c>
      <c r="G17" s="12"/>
    </row>
    <row r="18" ht="46" customHeight="1" spans="1:7">
      <c r="A18" s="6" t="s">
        <v>47</v>
      </c>
      <c r="B18" s="13" t="s">
        <v>34</v>
      </c>
      <c r="C18" s="18" t="s">
        <v>35</v>
      </c>
      <c r="D18" s="6">
        <v>14</v>
      </c>
      <c r="E18" s="17">
        <v>130</v>
      </c>
      <c r="F18" s="11">
        <f t="shared" si="1"/>
        <v>1820</v>
      </c>
      <c r="G18" s="12"/>
    </row>
    <row r="19" ht="34" customHeight="1" spans="1:7">
      <c r="A19" s="6" t="s">
        <v>48</v>
      </c>
      <c r="B19" s="13" t="s">
        <v>49</v>
      </c>
      <c r="C19" s="12"/>
      <c r="D19" s="6"/>
      <c r="E19" s="12"/>
      <c r="F19" s="14"/>
      <c r="G19" s="12"/>
    </row>
    <row r="20" ht="25" customHeight="1" spans="1:7">
      <c r="A20" s="6" t="s">
        <v>50</v>
      </c>
      <c r="B20" s="13" t="s">
        <v>19</v>
      </c>
      <c r="C20" s="18" t="s">
        <v>20</v>
      </c>
      <c r="D20" s="7">
        <f>2.75*3.5-1.3*2.25</f>
        <v>6.7</v>
      </c>
      <c r="E20" s="17">
        <v>90</v>
      </c>
      <c r="F20" s="11">
        <f>E20*D20</f>
        <v>603</v>
      </c>
      <c r="G20" s="12"/>
    </row>
    <row r="21" ht="25" customHeight="1" spans="1:7">
      <c r="A21" s="6" t="s">
        <v>51</v>
      </c>
      <c r="B21" s="13" t="s">
        <v>26</v>
      </c>
      <c r="C21" s="18" t="s">
        <v>20</v>
      </c>
      <c r="D21" s="6">
        <f>2.77*1</f>
        <v>2.77</v>
      </c>
      <c r="E21" s="17"/>
      <c r="F21" s="11">
        <f>E21*D21</f>
        <v>0</v>
      </c>
      <c r="G21" s="12"/>
    </row>
    <row r="22" ht="25" customHeight="1" spans="1:7">
      <c r="A22" s="6" t="s">
        <v>52</v>
      </c>
      <c r="B22" s="12" t="s">
        <v>53</v>
      </c>
      <c r="C22" s="18" t="s">
        <v>20</v>
      </c>
      <c r="D22" s="6">
        <f>3.6*2.5</f>
        <v>9</v>
      </c>
      <c r="E22" s="12">
        <v>50</v>
      </c>
      <c r="F22" s="11">
        <f t="shared" ref="F22:F28" si="2">E22*D22</f>
        <v>450</v>
      </c>
      <c r="G22" s="12"/>
    </row>
    <row r="23" ht="25" customHeight="1" spans="1:7">
      <c r="A23" s="6" t="s">
        <v>54</v>
      </c>
      <c r="B23" s="13" t="s">
        <v>28</v>
      </c>
      <c r="C23" s="18" t="s">
        <v>20</v>
      </c>
      <c r="D23" s="6">
        <f>18.6</f>
        <v>18.6</v>
      </c>
      <c r="E23" s="17">
        <v>190</v>
      </c>
      <c r="F23" s="11">
        <f t="shared" si="2"/>
        <v>3534</v>
      </c>
      <c r="G23" s="12"/>
    </row>
    <row r="24" ht="25" customHeight="1" spans="1:7">
      <c r="A24" s="6" t="s">
        <v>55</v>
      </c>
      <c r="B24" s="13" t="s">
        <v>30</v>
      </c>
      <c r="C24" s="18" t="s">
        <v>20</v>
      </c>
      <c r="D24" s="6">
        <f>D23</f>
        <v>18.6</v>
      </c>
      <c r="E24" s="17"/>
      <c r="F24" s="11">
        <f t="shared" si="2"/>
        <v>0</v>
      </c>
      <c r="G24" s="12"/>
    </row>
    <row r="25" ht="25" customHeight="1" spans="1:7">
      <c r="A25" s="6" t="s">
        <v>56</v>
      </c>
      <c r="B25" s="13" t="s">
        <v>41</v>
      </c>
      <c r="C25" s="18" t="s">
        <v>20</v>
      </c>
      <c r="D25" s="6">
        <v>5.6</v>
      </c>
      <c r="E25" s="17">
        <v>800</v>
      </c>
      <c r="F25" s="11">
        <f t="shared" si="2"/>
        <v>4480</v>
      </c>
      <c r="G25" s="12"/>
    </row>
    <row r="26" ht="30" customHeight="1" spans="1:7">
      <c r="A26" s="6" t="s">
        <v>57</v>
      </c>
      <c r="B26" s="13" t="s">
        <v>58</v>
      </c>
      <c r="C26" s="18" t="s">
        <v>44</v>
      </c>
      <c r="D26" s="6">
        <v>1</v>
      </c>
      <c r="E26" s="17">
        <f>0.9*0.9*1000</f>
        <v>810</v>
      </c>
      <c r="F26" s="11">
        <f t="shared" si="2"/>
        <v>810</v>
      </c>
      <c r="G26" s="12"/>
    </row>
    <row r="27" ht="30" customHeight="1" spans="1:7">
      <c r="A27" s="6" t="s">
        <v>59</v>
      </c>
      <c r="B27" s="13" t="s">
        <v>46</v>
      </c>
      <c r="C27" s="18" t="s">
        <v>20</v>
      </c>
      <c r="D27" s="6">
        <v>12</v>
      </c>
      <c r="E27" s="17">
        <v>190</v>
      </c>
      <c r="F27" s="11">
        <f t="shared" si="2"/>
        <v>2280</v>
      </c>
      <c r="G27" s="12"/>
    </row>
    <row r="28" ht="45" customHeight="1" spans="1:7">
      <c r="A28" s="6" t="s">
        <v>60</v>
      </c>
      <c r="B28" s="13" t="s">
        <v>34</v>
      </c>
      <c r="C28" s="18" t="s">
        <v>35</v>
      </c>
      <c r="D28" s="6">
        <v>14</v>
      </c>
      <c r="E28" s="17">
        <v>130</v>
      </c>
      <c r="F28" s="11">
        <f t="shared" si="2"/>
        <v>1820</v>
      </c>
      <c r="G28" s="12"/>
    </row>
    <row r="29" ht="25" customHeight="1" spans="1:7">
      <c r="A29" s="6" t="s">
        <v>61</v>
      </c>
      <c r="B29" s="13" t="s">
        <v>62</v>
      </c>
      <c r="C29" s="18"/>
      <c r="D29" s="6"/>
      <c r="E29" s="17"/>
      <c r="F29" s="11"/>
      <c r="G29" s="12"/>
    </row>
    <row r="30" ht="25" customHeight="1" spans="1:7">
      <c r="A30" s="6" t="s">
        <v>63</v>
      </c>
      <c r="B30" s="13" t="s">
        <v>19</v>
      </c>
      <c r="C30" s="18" t="s">
        <v>20</v>
      </c>
      <c r="D30" s="7">
        <f>2.75*3.5-1.3*2.25</f>
        <v>6.7</v>
      </c>
      <c r="E30" s="17">
        <v>90</v>
      </c>
      <c r="F30" s="11">
        <f>E30*D30</f>
        <v>603</v>
      </c>
      <c r="G30" s="12"/>
    </row>
    <row r="31" ht="25" customHeight="1" spans="1:7">
      <c r="A31" s="6" t="s">
        <v>64</v>
      </c>
      <c r="B31" s="13" t="s">
        <v>26</v>
      </c>
      <c r="C31" s="18" t="s">
        <v>20</v>
      </c>
      <c r="D31" s="6">
        <f>2.77*1</f>
        <v>2.77</v>
      </c>
      <c r="E31" s="17"/>
      <c r="F31" s="11">
        <f t="shared" ref="F31:F37" si="3">E31*D31</f>
        <v>0</v>
      </c>
      <c r="G31" s="12"/>
    </row>
    <row r="32" ht="25" customHeight="1" spans="1:7">
      <c r="A32" s="6" t="s">
        <v>65</v>
      </c>
      <c r="B32" s="13" t="s">
        <v>28</v>
      </c>
      <c r="C32" s="18" t="s">
        <v>20</v>
      </c>
      <c r="D32" s="6">
        <v>18.95</v>
      </c>
      <c r="E32" s="17">
        <v>190</v>
      </c>
      <c r="F32" s="11">
        <f t="shared" si="3"/>
        <v>3600.5</v>
      </c>
      <c r="G32" s="12"/>
    </row>
    <row r="33" ht="25" customHeight="1" spans="1:7">
      <c r="A33" s="6" t="s">
        <v>66</v>
      </c>
      <c r="B33" s="13" t="s">
        <v>30</v>
      </c>
      <c r="C33" s="18" t="s">
        <v>20</v>
      </c>
      <c r="D33" s="6">
        <f>D32</f>
        <v>18.95</v>
      </c>
      <c r="E33" s="17"/>
      <c r="F33" s="11">
        <f t="shared" si="3"/>
        <v>0</v>
      </c>
      <c r="G33" s="12"/>
    </row>
    <row r="34" ht="25" customHeight="1" spans="1:7">
      <c r="A34" s="6" t="s">
        <v>67</v>
      </c>
      <c r="B34" s="13" t="s">
        <v>41</v>
      </c>
      <c r="C34" s="18" t="s">
        <v>20</v>
      </c>
      <c r="D34" s="6">
        <f>2.8*2.5</f>
        <v>7</v>
      </c>
      <c r="E34" s="17">
        <v>800</v>
      </c>
      <c r="F34" s="11">
        <f t="shared" si="3"/>
        <v>5600</v>
      </c>
      <c r="G34" s="12"/>
    </row>
    <row r="35" ht="33" customHeight="1" spans="1:7">
      <c r="A35" s="6" t="s">
        <v>68</v>
      </c>
      <c r="B35" s="13" t="s">
        <v>69</v>
      </c>
      <c r="C35" s="18" t="s">
        <v>44</v>
      </c>
      <c r="D35" s="6">
        <v>1</v>
      </c>
      <c r="E35" s="17">
        <f>0.9*0.91*1000</f>
        <v>819</v>
      </c>
      <c r="F35" s="11">
        <f t="shared" si="3"/>
        <v>819</v>
      </c>
      <c r="G35" s="12"/>
    </row>
    <row r="36" ht="33" customHeight="1" spans="1:7">
      <c r="A36" s="6" t="s">
        <v>70</v>
      </c>
      <c r="B36" s="13" t="s">
        <v>46</v>
      </c>
      <c r="C36" s="18" t="s">
        <v>20</v>
      </c>
      <c r="D36" s="6">
        <v>12</v>
      </c>
      <c r="E36" s="17">
        <v>190</v>
      </c>
      <c r="F36" s="11">
        <f t="shared" si="3"/>
        <v>2280</v>
      </c>
      <c r="G36" s="12"/>
    </row>
    <row r="37" ht="33" customHeight="1" spans="1:7">
      <c r="A37" s="6" t="s">
        <v>71</v>
      </c>
      <c r="B37" s="13" t="s">
        <v>34</v>
      </c>
      <c r="C37" s="18" t="s">
        <v>35</v>
      </c>
      <c r="D37" s="6">
        <v>14</v>
      </c>
      <c r="E37" s="17">
        <v>130</v>
      </c>
      <c r="F37" s="11">
        <f t="shared" si="3"/>
        <v>1820</v>
      </c>
      <c r="G37" s="12"/>
    </row>
    <row r="38" ht="25" customHeight="1" spans="1:7">
      <c r="A38" s="6" t="s">
        <v>72</v>
      </c>
      <c r="B38" s="13" t="s">
        <v>73</v>
      </c>
      <c r="C38" s="18"/>
      <c r="D38" s="6"/>
      <c r="E38" s="17"/>
      <c r="F38" s="11"/>
      <c r="G38" s="12"/>
    </row>
    <row r="39" ht="25" customHeight="1" spans="1:7">
      <c r="A39" s="6" t="s">
        <v>74</v>
      </c>
      <c r="B39" s="13" t="s">
        <v>19</v>
      </c>
      <c r="C39" s="18" t="s">
        <v>20</v>
      </c>
      <c r="D39" s="7">
        <f>1.5*2.9-1.1*2.1</f>
        <v>2.04</v>
      </c>
      <c r="E39" s="17">
        <v>90</v>
      </c>
      <c r="F39" s="11">
        <f t="shared" ref="F38:F46" si="4">E39*D39</f>
        <v>183.6</v>
      </c>
      <c r="G39" s="12"/>
    </row>
    <row r="40" ht="25" customHeight="1" spans="1:7">
      <c r="A40" s="6" t="s">
        <v>75</v>
      </c>
      <c r="B40" s="13" t="s">
        <v>22</v>
      </c>
      <c r="C40" s="18" t="s">
        <v>20</v>
      </c>
      <c r="D40" s="7">
        <f>(2.5+2.5+0.45)*3.5</f>
        <v>19.075</v>
      </c>
      <c r="E40" s="17">
        <v>220</v>
      </c>
      <c r="F40" s="11">
        <f t="shared" si="4"/>
        <v>4196.5</v>
      </c>
      <c r="G40" s="12"/>
    </row>
    <row r="41" ht="25" customHeight="1" spans="1:7">
      <c r="A41" s="6" t="s">
        <v>76</v>
      </c>
      <c r="B41" s="13" t="s">
        <v>24</v>
      </c>
      <c r="C41" s="18" t="s">
        <v>20</v>
      </c>
      <c r="D41" s="6">
        <f>D40*2</f>
        <v>38.15</v>
      </c>
      <c r="E41" s="17">
        <v>22</v>
      </c>
      <c r="F41" s="11">
        <f t="shared" si="4"/>
        <v>839.3</v>
      </c>
      <c r="G41" s="12"/>
    </row>
    <row r="42" ht="25" customHeight="1" spans="1:7">
      <c r="A42" s="6" t="s">
        <v>77</v>
      </c>
      <c r="B42" s="13" t="s">
        <v>26</v>
      </c>
      <c r="C42" s="18" t="s">
        <v>20</v>
      </c>
      <c r="D42" s="6">
        <f>3.4*1</f>
        <v>3.4</v>
      </c>
      <c r="E42" s="17"/>
      <c r="F42" s="11">
        <f t="shared" si="4"/>
        <v>0</v>
      </c>
      <c r="G42" s="12"/>
    </row>
    <row r="43" ht="25" customHeight="1" spans="1:7">
      <c r="A43" s="6" t="s">
        <v>78</v>
      </c>
      <c r="B43" s="13" t="s">
        <v>28</v>
      </c>
      <c r="C43" s="18" t="s">
        <v>20</v>
      </c>
      <c r="D43" s="6">
        <f>13.15</f>
        <v>13.15</v>
      </c>
      <c r="E43" s="17">
        <v>190</v>
      </c>
      <c r="F43" s="11">
        <f t="shared" si="4"/>
        <v>2498.5</v>
      </c>
      <c r="G43" s="12"/>
    </row>
    <row r="44" ht="25" customHeight="1" spans="1:7">
      <c r="A44" s="6" t="s">
        <v>79</v>
      </c>
      <c r="B44" s="13" t="s">
        <v>30</v>
      </c>
      <c r="C44" s="18" t="s">
        <v>20</v>
      </c>
      <c r="D44" s="6">
        <f>D43</f>
        <v>13.15</v>
      </c>
      <c r="E44" s="17"/>
      <c r="F44" s="11">
        <f t="shared" si="4"/>
        <v>0</v>
      </c>
      <c r="G44" s="12"/>
    </row>
    <row r="45" ht="32" customHeight="1" spans="1:7">
      <c r="A45" s="6" t="s">
        <v>80</v>
      </c>
      <c r="B45" s="13" t="s">
        <v>32</v>
      </c>
      <c r="C45" s="18" t="s">
        <v>20</v>
      </c>
      <c r="D45" s="6">
        <v>6.3</v>
      </c>
      <c r="E45" s="17">
        <v>190</v>
      </c>
      <c r="F45" s="11">
        <f t="shared" si="4"/>
        <v>1197</v>
      </c>
      <c r="G45" s="12"/>
    </row>
    <row r="46" ht="59" customHeight="1" spans="1:7">
      <c r="A46" s="6" t="s">
        <v>81</v>
      </c>
      <c r="B46" s="13" t="s">
        <v>34</v>
      </c>
      <c r="C46" s="18" t="s">
        <v>35</v>
      </c>
      <c r="D46" s="6">
        <v>11.65</v>
      </c>
      <c r="E46" s="17">
        <v>130</v>
      </c>
      <c r="F46" s="11">
        <f t="shared" si="4"/>
        <v>1514.5</v>
      </c>
      <c r="G46" s="12"/>
    </row>
    <row r="47" ht="30" customHeight="1" spans="1:7">
      <c r="A47" s="6" t="s">
        <v>82</v>
      </c>
      <c r="B47" s="13" t="s">
        <v>41</v>
      </c>
      <c r="C47" s="18" t="s">
        <v>20</v>
      </c>
      <c r="D47" s="6">
        <f>3.6*2.5</f>
        <v>9</v>
      </c>
      <c r="E47" s="17">
        <v>800</v>
      </c>
      <c r="F47" s="11">
        <f t="shared" ref="F47:F53" si="5">E47*D47</f>
        <v>7200</v>
      </c>
      <c r="G47" s="12"/>
    </row>
    <row r="48" ht="30" customHeight="1" spans="1:7">
      <c r="A48" s="6" t="s">
        <v>83</v>
      </c>
      <c r="B48" s="13" t="s">
        <v>84</v>
      </c>
      <c r="C48" s="18" t="s">
        <v>20</v>
      </c>
      <c r="D48" s="6">
        <f>D43</f>
        <v>13.15</v>
      </c>
      <c r="E48" s="17">
        <v>204.16</v>
      </c>
      <c r="F48" s="11">
        <f t="shared" si="5"/>
        <v>2684.704</v>
      </c>
      <c r="G48" s="12"/>
    </row>
    <row r="49" ht="30" customHeight="1" spans="1:7">
      <c r="A49" s="6" t="s">
        <v>85</v>
      </c>
      <c r="B49" s="13" t="s">
        <v>39</v>
      </c>
      <c r="C49" s="18" t="s">
        <v>20</v>
      </c>
      <c r="D49" s="6">
        <f>8.04</f>
        <v>8.04</v>
      </c>
      <c r="E49" s="17">
        <f>165.5</f>
        <v>165.5</v>
      </c>
      <c r="F49" s="11">
        <f t="shared" si="5"/>
        <v>1330.62</v>
      </c>
      <c r="G49" s="12"/>
    </row>
    <row r="50" ht="30" customHeight="1" spans="1:7">
      <c r="A50" s="6" t="s">
        <v>86</v>
      </c>
      <c r="B50" s="13" t="s">
        <v>37</v>
      </c>
      <c r="C50" s="18" t="s">
        <v>20</v>
      </c>
      <c r="D50" s="6">
        <f>(5.5+0.9+5.5+1.25)*2.8</f>
        <v>36.82</v>
      </c>
      <c r="E50" s="17">
        <v>169.04</v>
      </c>
      <c r="F50" s="11">
        <f t="shared" si="5"/>
        <v>6224.0528</v>
      </c>
      <c r="G50" s="12"/>
    </row>
    <row r="51" ht="30" customHeight="1" spans="1:7">
      <c r="A51" s="6" t="s">
        <v>87</v>
      </c>
      <c r="B51" s="12" t="s">
        <v>53</v>
      </c>
      <c r="C51" s="18" t="s">
        <v>20</v>
      </c>
      <c r="D51" s="6">
        <f>(1.5*2.6-1*1.68)*2</f>
        <v>4.44</v>
      </c>
      <c r="E51" s="12">
        <v>50</v>
      </c>
      <c r="F51" s="11">
        <f t="shared" si="5"/>
        <v>222</v>
      </c>
      <c r="G51" s="12"/>
    </row>
    <row r="52" ht="30" customHeight="1" spans="1:7">
      <c r="A52" s="6" t="s">
        <v>88</v>
      </c>
      <c r="B52" s="13" t="s">
        <v>46</v>
      </c>
      <c r="C52" s="18" t="s">
        <v>20</v>
      </c>
      <c r="D52" s="6">
        <v>12</v>
      </c>
      <c r="E52" s="17">
        <v>190</v>
      </c>
      <c r="F52" s="11">
        <f t="shared" si="5"/>
        <v>2280</v>
      </c>
      <c r="G52" s="12"/>
    </row>
    <row r="53" ht="50" customHeight="1" spans="1:7">
      <c r="A53" s="6" t="s">
        <v>89</v>
      </c>
      <c r="B53" s="13" t="s">
        <v>34</v>
      </c>
      <c r="C53" s="18" t="s">
        <v>35</v>
      </c>
      <c r="D53" s="6">
        <v>14</v>
      </c>
      <c r="E53" s="17">
        <v>130</v>
      </c>
      <c r="F53" s="11">
        <f t="shared" si="5"/>
        <v>1820</v>
      </c>
      <c r="G53" s="12"/>
    </row>
    <row r="54" ht="30" customHeight="1" spans="1:7">
      <c r="A54" s="6" t="s">
        <v>90</v>
      </c>
      <c r="B54" s="13" t="s">
        <v>91</v>
      </c>
      <c r="C54" s="18"/>
      <c r="D54" s="6"/>
      <c r="E54" s="17"/>
      <c r="F54" s="11"/>
      <c r="G54" s="12"/>
    </row>
    <row r="55" ht="30" customHeight="1" spans="1:7">
      <c r="A55" s="6" t="s">
        <v>92</v>
      </c>
      <c r="B55" s="13" t="s">
        <v>19</v>
      </c>
      <c r="C55" s="18" t="s">
        <v>20</v>
      </c>
      <c r="D55" s="7">
        <f>1.5*2.9-1.1*2.1</f>
        <v>2.04</v>
      </c>
      <c r="E55" s="17">
        <v>90</v>
      </c>
      <c r="F55" s="11">
        <f t="shared" ref="F54:F69" si="6">E55*D55</f>
        <v>183.6</v>
      </c>
      <c r="G55" s="12"/>
    </row>
    <row r="56" ht="30" customHeight="1" spans="1:7">
      <c r="A56" s="6" t="s">
        <v>93</v>
      </c>
      <c r="B56" s="13" t="s">
        <v>22</v>
      </c>
      <c r="C56" s="18" t="s">
        <v>20</v>
      </c>
      <c r="D56" s="7">
        <f>(0.45+0.7)*3.5</f>
        <v>4.025</v>
      </c>
      <c r="E56" s="17">
        <v>220</v>
      </c>
      <c r="F56" s="11">
        <f t="shared" si="6"/>
        <v>885.5</v>
      </c>
      <c r="G56" s="12"/>
    </row>
    <row r="57" ht="30" customHeight="1" spans="1:7">
      <c r="A57" s="6" t="s">
        <v>94</v>
      </c>
      <c r="B57" s="13" t="s">
        <v>24</v>
      </c>
      <c r="C57" s="18" t="s">
        <v>20</v>
      </c>
      <c r="D57" s="6">
        <f>D56*2</f>
        <v>8.05</v>
      </c>
      <c r="E57" s="17">
        <v>22</v>
      </c>
      <c r="F57" s="11">
        <f t="shared" si="6"/>
        <v>177.1</v>
      </c>
      <c r="G57" s="12"/>
    </row>
    <row r="58" ht="30" customHeight="1" spans="1:7">
      <c r="A58" s="6" t="s">
        <v>95</v>
      </c>
      <c r="B58" s="13" t="s">
        <v>28</v>
      </c>
      <c r="C58" s="18" t="s">
        <v>20</v>
      </c>
      <c r="D58" s="6">
        <f>7.63</f>
        <v>7.63</v>
      </c>
      <c r="E58" s="17">
        <v>190</v>
      </c>
      <c r="F58" s="11">
        <f t="shared" si="6"/>
        <v>1449.7</v>
      </c>
      <c r="G58" s="12"/>
    </row>
    <row r="59" ht="30" customHeight="1" spans="1:7">
      <c r="A59" s="6" t="s">
        <v>96</v>
      </c>
      <c r="B59" s="13" t="s">
        <v>30</v>
      </c>
      <c r="C59" s="18" t="s">
        <v>20</v>
      </c>
      <c r="D59" s="6">
        <f>D58</f>
        <v>7.63</v>
      </c>
      <c r="E59" s="17"/>
      <c r="F59" s="11">
        <f t="shared" si="6"/>
        <v>0</v>
      </c>
      <c r="G59" s="12"/>
    </row>
    <row r="60" ht="30" customHeight="1" spans="1:7">
      <c r="A60" s="6" t="s">
        <v>97</v>
      </c>
      <c r="B60" s="13" t="s">
        <v>32</v>
      </c>
      <c r="C60" s="18" t="s">
        <v>20</v>
      </c>
      <c r="D60" s="6">
        <f>20.6</f>
        <v>20.6</v>
      </c>
      <c r="E60" s="17">
        <v>190</v>
      </c>
      <c r="F60" s="11">
        <f t="shared" si="6"/>
        <v>3914</v>
      </c>
      <c r="G60" s="12"/>
    </row>
    <row r="61" ht="30" customHeight="1" spans="1:7">
      <c r="A61" s="6" t="s">
        <v>98</v>
      </c>
      <c r="B61" s="13" t="s">
        <v>34</v>
      </c>
      <c r="C61" s="18" t="s">
        <v>35</v>
      </c>
      <c r="D61" s="6">
        <v>19.5</v>
      </c>
      <c r="E61" s="17">
        <v>130</v>
      </c>
      <c r="F61" s="11">
        <f t="shared" si="6"/>
        <v>2535</v>
      </c>
      <c r="G61" s="12"/>
    </row>
    <row r="62" ht="25" customHeight="1" spans="1:7">
      <c r="A62" s="6" t="s">
        <v>99</v>
      </c>
      <c r="B62" s="13" t="s">
        <v>41</v>
      </c>
      <c r="C62" s="18" t="s">
        <v>20</v>
      </c>
      <c r="D62" s="7">
        <f>2.83*2.5</f>
        <v>7.075</v>
      </c>
      <c r="E62" s="17">
        <v>800</v>
      </c>
      <c r="F62" s="11">
        <f t="shared" si="6"/>
        <v>5660</v>
      </c>
      <c r="G62" s="12"/>
    </row>
    <row r="63" ht="25" customHeight="1" spans="1:7">
      <c r="A63" s="6" t="s">
        <v>100</v>
      </c>
      <c r="B63" s="13" t="s">
        <v>84</v>
      </c>
      <c r="C63" s="18" t="s">
        <v>20</v>
      </c>
      <c r="D63" s="6">
        <f>D58</f>
        <v>7.63</v>
      </c>
      <c r="E63" s="17">
        <v>204.16</v>
      </c>
      <c r="F63" s="11">
        <f t="shared" si="6"/>
        <v>1557.7408</v>
      </c>
      <c r="G63" s="12"/>
    </row>
    <row r="64" ht="25" customHeight="1" spans="1:7">
      <c r="A64" s="6" t="s">
        <v>101</v>
      </c>
      <c r="B64" s="13" t="s">
        <v>39</v>
      </c>
      <c r="C64" s="18" t="s">
        <v>20</v>
      </c>
      <c r="D64" s="6">
        <v>21</v>
      </c>
      <c r="E64" s="17">
        <f>165.5</f>
        <v>165.5</v>
      </c>
      <c r="F64" s="11">
        <f t="shared" si="6"/>
        <v>3475.5</v>
      </c>
      <c r="G64" s="12"/>
    </row>
    <row r="65" ht="25" customHeight="1" spans="1:7">
      <c r="A65" s="6" t="s">
        <v>102</v>
      </c>
      <c r="B65" s="13" t="s">
        <v>37</v>
      </c>
      <c r="C65" s="18" t="s">
        <v>20</v>
      </c>
      <c r="D65" s="6">
        <f>20*2.6-7.08-1.9*2.6+(3.25*2+0.9)*2.6</f>
        <v>59.22</v>
      </c>
      <c r="E65" s="17">
        <v>169.04</v>
      </c>
      <c r="F65" s="11">
        <f t="shared" si="6"/>
        <v>10010.5488</v>
      </c>
      <c r="G65" s="12"/>
    </row>
    <row r="66" ht="38" customHeight="1" spans="1:7">
      <c r="A66" s="6" t="s">
        <v>103</v>
      </c>
      <c r="B66" s="13" t="s">
        <v>104</v>
      </c>
      <c r="C66" s="18" t="s">
        <v>44</v>
      </c>
      <c r="D66" s="6">
        <v>1</v>
      </c>
      <c r="E66" s="17">
        <f>1.1*1.07*1000</f>
        <v>1177</v>
      </c>
      <c r="F66" s="11">
        <f t="shared" si="6"/>
        <v>1177</v>
      </c>
      <c r="G66" s="12"/>
    </row>
    <row r="67" ht="29" customHeight="1" spans="1:7">
      <c r="A67" s="6" t="s">
        <v>105</v>
      </c>
      <c r="B67" s="12" t="s">
        <v>53</v>
      </c>
      <c r="C67" s="18" t="s">
        <v>20</v>
      </c>
      <c r="D67" s="6">
        <f>(1.5*2.6-1*1.68)*2</f>
        <v>4.44</v>
      </c>
      <c r="E67" s="12">
        <v>50</v>
      </c>
      <c r="F67" s="11">
        <f t="shared" si="6"/>
        <v>222</v>
      </c>
      <c r="G67" s="12"/>
    </row>
    <row r="68" ht="29" customHeight="1" spans="1:7">
      <c r="A68" s="6" t="s">
        <v>106</v>
      </c>
      <c r="B68" s="13" t="s">
        <v>46</v>
      </c>
      <c r="C68" s="18" t="s">
        <v>20</v>
      </c>
      <c r="D68" s="6">
        <v>12</v>
      </c>
      <c r="E68" s="17">
        <v>190</v>
      </c>
      <c r="F68" s="11">
        <f t="shared" si="6"/>
        <v>2280</v>
      </c>
      <c r="G68" s="12"/>
    </row>
    <row r="69" ht="29" customHeight="1" spans="1:7">
      <c r="A69" s="6" t="s">
        <v>107</v>
      </c>
      <c r="B69" s="13" t="s">
        <v>34</v>
      </c>
      <c r="C69" s="18" t="s">
        <v>35</v>
      </c>
      <c r="D69" s="6">
        <v>14</v>
      </c>
      <c r="E69" s="17">
        <v>130</v>
      </c>
      <c r="F69" s="11">
        <f t="shared" si="6"/>
        <v>1820</v>
      </c>
      <c r="G69" s="12"/>
    </row>
    <row r="70" ht="21" customHeight="1" spans="1:7">
      <c r="A70" s="6" t="s">
        <v>108</v>
      </c>
      <c r="B70" s="13" t="s">
        <v>109</v>
      </c>
      <c r="C70" s="6"/>
      <c r="D70" s="6"/>
      <c r="E70" s="17"/>
      <c r="F70" s="11"/>
      <c r="G70" s="12"/>
    </row>
    <row r="71" ht="21" customHeight="1" spans="1:7">
      <c r="A71" s="6" t="s">
        <v>110</v>
      </c>
      <c r="B71" s="13" t="s">
        <v>28</v>
      </c>
      <c r="C71" s="18" t="s">
        <v>20</v>
      </c>
      <c r="D71" s="6">
        <f>11.4</f>
        <v>11.4</v>
      </c>
      <c r="E71" s="17">
        <v>190</v>
      </c>
      <c r="F71" s="11">
        <f t="shared" ref="F71:F76" si="7">E71*D71</f>
        <v>2166</v>
      </c>
      <c r="G71" s="12"/>
    </row>
    <row r="72" ht="21" customHeight="1" spans="1:7">
      <c r="A72" s="6" t="s">
        <v>111</v>
      </c>
      <c r="B72" s="13" t="s">
        <v>30</v>
      </c>
      <c r="C72" s="18" t="s">
        <v>20</v>
      </c>
      <c r="D72" s="6">
        <f>D71</f>
        <v>11.4</v>
      </c>
      <c r="E72" s="17"/>
      <c r="F72" s="11">
        <f t="shared" si="7"/>
        <v>0</v>
      </c>
      <c r="G72" s="12"/>
    </row>
    <row r="73" ht="27" customHeight="1" spans="1:7">
      <c r="A73" s="6" t="s">
        <v>112</v>
      </c>
      <c r="B73" s="13" t="s">
        <v>46</v>
      </c>
      <c r="C73" s="18" t="s">
        <v>20</v>
      </c>
      <c r="D73" s="6">
        <v>15</v>
      </c>
      <c r="E73" s="17">
        <v>190</v>
      </c>
      <c r="F73" s="11">
        <f t="shared" si="7"/>
        <v>2850</v>
      </c>
      <c r="G73" s="12"/>
    </row>
    <row r="74" ht="42" customHeight="1" spans="1:7">
      <c r="A74" s="6" t="s">
        <v>113</v>
      </c>
      <c r="B74" s="13" t="s">
        <v>34</v>
      </c>
      <c r="C74" s="18" t="s">
        <v>35</v>
      </c>
      <c r="D74" s="6">
        <v>16</v>
      </c>
      <c r="E74" s="17">
        <v>130</v>
      </c>
      <c r="F74" s="11">
        <f t="shared" si="7"/>
        <v>2080</v>
      </c>
      <c r="G74" s="12"/>
    </row>
    <row r="75" ht="21" customHeight="1" spans="1:7">
      <c r="A75" s="6" t="s">
        <v>114</v>
      </c>
      <c r="B75" s="13" t="s">
        <v>41</v>
      </c>
      <c r="C75" s="18" t="s">
        <v>20</v>
      </c>
      <c r="D75" s="7">
        <f>1.1*2.1</f>
        <v>2.31</v>
      </c>
      <c r="E75" s="17">
        <v>800</v>
      </c>
      <c r="F75" s="11">
        <f t="shared" si="7"/>
        <v>1848</v>
      </c>
      <c r="G75" s="12"/>
    </row>
    <row r="76" ht="21" customHeight="1" spans="1:7">
      <c r="A76" s="6" t="s">
        <v>115</v>
      </c>
      <c r="B76" s="13" t="s">
        <v>116</v>
      </c>
      <c r="C76" s="18" t="s">
        <v>35</v>
      </c>
      <c r="D76" s="7">
        <v>5.3</v>
      </c>
      <c r="E76" s="17">
        <v>100</v>
      </c>
      <c r="F76" s="11">
        <f t="shared" si="7"/>
        <v>530</v>
      </c>
      <c r="G76" s="12"/>
    </row>
    <row r="77" ht="21" customHeight="1" spans="1:7">
      <c r="A77" s="6" t="s">
        <v>117</v>
      </c>
      <c r="B77" s="13" t="s">
        <v>118</v>
      </c>
      <c r="C77" s="6"/>
      <c r="D77" s="6"/>
      <c r="E77" s="17"/>
      <c r="F77" s="11"/>
      <c r="G77" s="12"/>
    </row>
    <row r="78" ht="21" customHeight="1" spans="1:7">
      <c r="A78" s="6" t="s">
        <v>119</v>
      </c>
      <c r="B78" s="13" t="s">
        <v>28</v>
      </c>
      <c r="C78" s="18" t="s">
        <v>20</v>
      </c>
      <c r="D78" s="6">
        <f>11.4</f>
        <v>11.4</v>
      </c>
      <c r="E78" s="17">
        <v>190</v>
      </c>
      <c r="F78" s="11">
        <f t="shared" ref="F77:F83" si="8">E78*D78</f>
        <v>2166</v>
      </c>
      <c r="G78" s="12"/>
    </row>
    <row r="79" ht="21" customHeight="1" spans="1:7">
      <c r="A79" s="6" t="s">
        <v>120</v>
      </c>
      <c r="B79" s="13" t="s">
        <v>30</v>
      </c>
      <c r="C79" s="18" t="s">
        <v>20</v>
      </c>
      <c r="D79" s="6">
        <f>D78</f>
        <v>11.4</v>
      </c>
      <c r="E79" s="17"/>
      <c r="F79" s="11">
        <f t="shared" si="8"/>
        <v>0</v>
      </c>
      <c r="G79" s="12"/>
    </row>
    <row r="80" ht="21" customHeight="1" spans="1:7">
      <c r="A80" s="6" t="s">
        <v>121</v>
      </c>
      <c r="B80" s="13" t="s">
        <v>46</v>
      </c>
      <c r="C80" s="18" t="s">
        <v>20</v>
      </c>
      <c r="D80" s="6">
        <f>20</f>
        <v>20</v>
      </c>
      <c r="E80" s="17">
        <v>190</v>
      </c>
      <c r="F80" s="11">
        <f t="shared" si="8"/>
        <v>3800</v>
      </c>
      <c r="G80" s="12"/>
    </row>
    <row r="81" ht="32" customHeight="1" spans="1:7">
      <c r="A81" s="6" t="s">
        <v>122</v>
      </c>
      <c r="B81" s="13" t="s">
        <v>34</v>
      </c>
      <c r="C81" s="18" t="s">
        <v>35</v>
      </c>
      <c r="D81" s="6">
        <f>18</f>
        <v>18</v>
      </c>
      <c r="E81" s="17">
        <v>130</v>
      </c>
      <c r="F81" s="11">
        <f t="shared" si="8"/>
        <v>2340</v>
      </c>
      <c r="G81" s="12"/>
    </row>
    <row r="82" ht="21" customHeight="1" spans="1:7">
      <c r="A82" s="6" t="s">
        <v>123</v>
      </c>
      <c r="B82" s="13" t="s">
        <v>41</v>
      </c>
      <c r="C82" s="18" t="s">
        <v>20</v>
      </c>
      <c r="D82" s="7">
        <f>1.1*2.1</f>
        <v>2.31</v>
      </c>
      <c r="E82" s="17">
        <v>800</v>
      </c>
      <c r="F82" s="11">
        <f t="shared" si="8"/>
        <v>1848</v>
      </c>
      <c r="G82" s="12"/>
    </row>
    <row r="83" ht="21" customHeight="1" spans="1:7">
      <c r="A83" s="6" t="s">
        <v>124</v>
      </c>
      <c r="B83" s="13" t="s">
        <v>116</v>
      </c>
      <c r="C83" s="18" t="s">
        <v>35</v>
      </c>
      <c r="D83" s="7">
        <v>5.3</v>
      </c>
      <c r="E83" s="17">
        <v>100</v>
      </c>
      <c r="F83" s="11">
        <f t="shared" si="8"/>
        <v>530</v>
      </c>
      <c r="G83" s="12"/>
    </row>
    <row r="84" ht="21" customHeight="1" spans="1:7">
      <c r="A84" s="6" t="s">
        <v>125</v>
      </c>
      <c r="B84" s="13" t="s">
        <v>126</v>
      </c>
      <c r="C84" s="6"/>
      <c r="D84" s="6"/>
      <c r="E84" s="17"/>
      <c r="F84" s="11"/>
      <c r="G84" s="12"/>
    </row>
    <row r="85" ht="21" customHeight="1" spans="1:7">
      <c r="A85" s="6" t="s">
        <v>127</v>
      </c>
      <c r="B85" s="13" t="s">
        <v>28</v>
      </c>
      <c r="C85" s="18" t="s">
        <v>20</v>
      </c>
      <c r="D85" s="6">
        <v>5.54</v>
      </c>
      <c r="E85" s="17">
        <v>190</v>
      </c>
      <c r="F85" s="11">
        <f t="shared" ref="F85:F91" si="9">E85*D85</f>
        <v>1052.6</v>
      </c>
      <c r="G85" s="12"/>
    </row>
    <row r="86" ht="21" customHeight="1" spans="1:7">
      <c r="A86" s="6" t="s">
        <v>128</v>
      </c>
      <c r="B86" s="13" t="s">
        <v>30</v>
      </c>
      <c r="C86" s="18" t="s">
        <v>20</v>
      </c>
      <c r="D86" s="6">
        <f>D85</f>
        <v>5.54</v>
      </c>
      <c r="E86" s="17"/>
      <c r="F86" s="11">
        <f t="shared" si="9"/>
        <v>0</v>
      </c>
      <c r="G86" s="12"/>
    </row>
    <row r="87" ht="21" customHeight="1" spans="1:7">
      <c r="A87" s="6" t="s">
        <v>129</v>
      </c>
      <c r="B87" s="13" t="s">
        <v>46</v>
      </c>
      <c r="C87" s="18" t="s">
        <v>20</v>
      </c>
      <c r="D87" s="6">
        <v>15.3</v>
      </c>
      <c r="E87" s="17">
        <v>190</v>
      </c>
      <c r="F87" s="11">
        <f t="shared" si="9"/>
        <v>2907</v>
      </c>
      <c r="G87" s="12"/>
    </row>
    <row r="88" ht="43" customHeight="1" spans="1:7">
      <c r="A88" s="6" t="s">
        <v>130</v>
      </c>
      <c r="B88" s="13" t="s">
        <v>34</v>
      </c>
      <c r="C88" s="18" t="s">
        <v>35</v>
      </c>
      <c r="D88" s="6">
        <v>16</v>
      </c>
      <c r="E88" s="17">
        <v>130</v>
      </c>
      <c r="F88" s="11">
        <f t="shared" si="9"/>
        <v>2080</v>
      </c>
      <c r="G88" s="12"/>
    </row>
    <row r="89" ht="21" customHeight="1" spans="1:7">
      <c r="A89" s="6" t="s">
        <v>131</v>
      </c>
      <c r="B89" s="13" t="s">
        <v>41</v>
      </c>
      <c r="C89" s="18" t="s">
        <v>20</v>
      </c>
      <c r="D89" s="7">
        <f>1.1*2.1</f>
        <v>2.31</v>
      </c>
      <c r="E89" s="17">
        <v>800</v>
      </c>
      <c r="F89" s="11">
        <f t="shared" si="9"/>
        <v>1848</v>
      </c>
      <c r="G89" s="12"/>
    </row>
    <row r="90" ht="21" customHeight="1" spans="1:7">
      <c r="A90" s="6" t="s">
        <v>132</v>
      </c>
      <c r="B90" s="13" t="s">
        <v>116</v>
      </c>
      <c r="C90" s="18" t="s">
        <v>35</v>
      </c>
      <c r="D90" s="7">
        <v>5.3</v>
      </c>
      <c r="E90" s="17">
        <v>100</v>
      </c>
      <c r="F90" s="11">
        <f t="shared" si="9"/>
        <v>530</v>
      </c>
      <c r="G90" s="12"/>
    </row>
    <row r="91" ht="21" customHeight="1" spans="1:7">
      <c r="A91" s="6" t="s">
        <v>133</v>
      </c>
      <c r="B91" s="12" t="s">
        <v>53</v>
      </c>
      <c r="C91" s="18" t="s">
        <v>20</v>
      </c>
      <c r="D91" s="6">
        <f>(1.5*2.6-1*1.68)*2</f>
        <v>4.44</v>
      </c>
      <c r="E91" s="12">
        <v>50</v>
      </c>
      <c r="F91" s="11">
        <f t="shared" si="9"/>
        <v>222</v>
      </c>
      <c r="G91" s="12"/>
    </row>
    <row r="92" ht="21" customHeight="1" spans="1:7">
      <c r="A92" s="6" t="s">
        <v>134</v>
      </c>
      <c r="B92" s="13" t="s">
        <v>135</v>
      </c>
      <c r="C92" s="6"/>
      <c r="D92" s="6"/>
      <c r="E92" s="17"/>
      <c r="F92" s="11"/>
      <c r="G92" s="12"/>
    </row>
    <row r="93" ht="21" customHeight="1" spans="1:7">
      <c r="A93" s="6" t="s">
        <v>136</v>
      </c>
      <c r="B93" s="13" t="s">
        <v>28</v>
      </c>
      <c r="C93" s="18" t="s">
        <v>20</v>
      </c>
      <c r="D93" s="6">
        <v>5.54</v>
      </c>
      <c r="E93" s="17">
        <v>190</v>
      </c>
      <c r="F93" s="11">
        <f t="shared" ref="F93:F99" si="10">E93*D93</f>
        <v>1052.6</v>
      </c>
      <c r="G93" s="12"/>
    </row>
    <row r="94" ht="21" customHeight="1" spans="1:7">
      <c r="A94" s="6" t="s">
        <v>137</v>
      </c>
      <c r="B94" s="13" t="s">
        <v>30</v>
      </c>
      <c r="C94" s="18" t="s">
        <v>20</v>
      </c>
      <c r="D94" s="6">
        <f>D93</f>
        <v>5.54</v>
      </c>
      <c r="E94" s="17"/>
      <c r="F94" s="11">
        <f t="shared" si="10"/>
        <v>0</v>
      </c>
      <c r="G94" s="12"/>
    </row>
    <row r="95" ht="21" customHeight="1" spans="1:7">
      <c r="A95" s="6" t="s">
        <v>138</v>
      </c>
      <c r="B95" s="13" t="s">
        <v>46</v>
      </c>
      <c r="C95" s="18" t="s">
        <v>20</v>
      </c>
      <c r="D95" s="6">
        <v>15.3</v>
      </c>
      <c r="E95" s="17">
        <v>190</v>
      </c>
      <c r="F95" s="11">
        <f t="shared" si="10"/>
        <v>2907</v>
      </c>
      <c r="G95" s="12"/>
    </row>
    <row r="96" ht="21" customHeight="1" spans="1:7">
      <c r="A96" s="6" t="s">
        <v>139</v>
      </c>
      <c r="B96" s="13" t="s">
        <v>34</v>
      </c>
      <c r="C96" s="18" t="s">
        <v>35</v>
      </c>
      <c r="D96" s="6">
        <v>16</v>
      </c>
      <c r="E96" s="17">
        <v>130</v>
      </c>
      <c r="F96" s="11">
        <f t="shared" si="10"/>
        <v>2080</v>
      </c>
      <c r="G96" s="12"/>
    </row>
    <row r="97" ht="21" customHeight="1" spans="1:7">
      <c r="A97" s="6" t="s">
        <v>140</v>
      </c>
      <c r="B97" s="13" t="s">
        <v>41</v>
      </c>
      <c r="C97" s="18" t="s">
        <v>20</v>
      </c>
      <c r="D97" s="7">
        <f>1.1*2.1</f>
        <v>2.31</v>
      </c>
      <c r="E97" s="17">
        <v>800</v>
      </c>
      <c r="F97" s="11">
        <f t="shared" si="10"/>
        <v>1848</v>
      </c>
      <c r="G97" s="12"/>
    </row>
    <row r="98" ht="21" customHeight="1" spans="1:7">
      <c r="A98" s="6" t="s">
        <v>141</v>
      </c>
      <c r="B98" s="13" t="s">
        <v>116</v>
      </c>
      <c r="C98" s="18" t="s">
        <v>35</v>
      </c>
      <c r="D98" s="7">
        <v>5.3</v>
      </c>
      <c r="E98" s="17">
        <v>100</v>
      </c>
      <c r="F98" s="11">
        <f t="shared" si="10"/>
        <v>530</v>
      </c>
      <c r="G98" s="12"/>
    </row>
    <row r="99" ht="21" customHeight="1" spans="1:7">
      <c r="A99" s="6" t="s">
        <v>142</v>
      </c>
      <c r="B99" s="12" t="s">
        <v>53</v>
      </c>
      <c r="C99" s="18" t="s">
        <v>20</v>
      </c>
      <c r="D99" s="6">
        <f>(1.5*2.6-1*1.68)*2</f>
        <v>4.44</v>
      </c>
      <c r="E99" s="12">
        <v>50</v>
      </c>
      <c r="F99" s="11">
        <f t="shared" si="10"/>
        <v>222</v>
      </c>
      <c r="G99" s="12"/>
    </row>
    <row r="100" ht="21" customHeight="1" spans="1:7">
      <c r="A100" s="6" t="s">
        <v>143</v>
      </c>
      <c r="B100" s="13" t="s">
        <v>144</v>
      </c>
      <c r="C100" s="6"/>
      <c r="D100" s="6"/>
      <c r="E100" s="17"/>
      <c r="F100" s="11"/>
      <c r="G100" s="12"/>
    </row>
    <row r="101" ht="21" customHeight="1" spans="1:7">
      <c r="A101" s="6" t="s">
        <v>145</v>
      </c>
      <c r="B101" s="13" t="s">
        <v>28</v>
      </c>
      <c r="C101" s="18" t="s">
        <v>20</v>
      </c>
      <c r="D101" s="6">
        <v>9.19</v>
      </c>
      <c r="E101" s="17">
        <v>190</v>
      </c>
      <c r="F101" s="11">
        <f t="shared" ref="F101:F106" si="11">E101*D101</f>
        <v>1746.1</v>
      </c>
      <c r="G101" s="12"/>
    </row>
    <row r="102" ht="11" customHeight="1" spans="1:7">
      <c r="A102" s="6" t="s">
        <v>146</v>
      </c>
      <c r="B102" s="13" t="s">
        <v>30</v>
      </c>
      <c r="C102" s="18" t="s">
        <v>20</v>
      </c>
      <c r="D102" s="6">
        <f>D101</f>
        <v>9.19</v>
      </c>
      <c r="E102" s="17"/>
      <c r="F102" s="11">
        <f t="shared" si="11"/>
        <v>0</v>
      </c>
      <c r="G102" s="12"/>
    </row>
    <row r="103" ht="21" customHeight="1" spans="1:7">
      <c r="A103" s="6" t="s">
        <v>147</v>
      </c>
      <c r="B103" s="13" t="s">
        <v>46</v>
      </c>
      <c r="C103" s="18" t="s">
        <v>20</v>
      </c>
      <c r="D103" s="6">
        <v>17</v>
      </c>
      <c r="E103" s="17">
        <v>190</v>
      </c>
      <c r="F103" s="11">
        <f t="shared" si="11"/>
        <v>3230</v>
      </c>
      <c r="G103" s="12"/>
    </row>
    <row r="104" ht="46" customHeight="1" spans="1:7">
      <c r="A104" s="6" t="s">
        <v>148</v>
      </c>
      <c r="B104" s="13" t="s">
        <v>34</v>
      </c>
      <c r="C104" s="18" t="s">
        <v>35</v>
      </c>
      <c r="D104" s="6">
        <v>17.6</v>
      </c>
      <c r="E104" s="17">
        <v>130</v>
      </c>
      <c r="F104" s="11">
        <f t="shared" si="11"/>
        <v>2288</v>
      </c>
      <c r="G104" s="12"/>
    </row>
    <row r="105" ht="21" customHeight="1" spans="1:7">
      <c r="A105" s="6" t="s">
        <v>149</v>
      </c>
      <c r="B105" s="13" t="s">
        <v>41</v>
      </c>
      <c r="C105" s="18" t="s">
        <v>20</v>
      </c>
      <c r="D105" s="7">
        <f>1.1*2.1</f>
        <v>2.31</v>
      </c>
      <c r="E105" s="17">
        <v>800</v>
      </c>
      <c r="F105" s="11">
        <f t="shared" si="11"/>
        <v>1848</v>
      </c>
      <c r="G105" s="12"/>
    </row>
    <row r="106" ht="21" customHeight="1" spans="1:7">
      <c r="A106" s="6" t="s">
        <v>150</v>
      </c>
      <c r="B106" s="13" t="s">
        <v>116</v>
      </c>
      <c r="C106" s="18" t="s">
        <v>35</v>
      </c>
      <c r="D106" s="7">
        <v>5.3</v>
      </c>
      <c r="E106" s="17">
        <v>100</v>
      </c>
      <c r="F106" s="11">
        <f t="shared" si="11"/>
        <v>530</v>
      </c>
      <c r="G106" s="12"/>
    </row>
    <row r="107" ht="21" customHeight="1" spans="1:7">
      <c r="A107" s="6" t="s">
        <v>151</v>
      </c>
      <c r="B107" s="13" t="s">
        <v>152</v>
      </c>
      <c r="C107" s="6"/>
      <c r="D107" s="6"/>
      <c r="E107" s="17"/>
      <c r="F107" s="11"/>
      <c r="G107" s="12"/>
    </row>
    <row r="108" ht="21" customHeight="1" spans="1:7">
      <c r="A108" s="6" t="s">
        <v>153</v>
      </c>
      <c r="B108" s="13" t="s">
        <v>28</v>
      </c>
      <c r="C108" s="18" t="s">
        <v>20</v>
      </c>
      <c r="D108" s="6">
        <v>9.19</v>
      </c>
      <c r="E108" s="17">
        <v>190</v>
      </c>
      <c r="F108" s="11">
        <f t="shared" ref="F108:F113" si="12">E108*D108</f>
        <v>1746.1</v>
      </c>
      <c r="G108" s="12"/>
    </row>
    <row r="109" ht="21" customHeight="1" spans="1:7">
      <c r="A109" s="6" t="s">
        <v>154</v>
      </c>
      <c r="B109" s="13" t="s">
        <v>30</v>
      </c>
      <c r="C109" s="18" t="s">
        <v>20</v>
      </c>
      <c r="D109" s="6">
        <f>D108</f>
        <v>9.19</v>
      </c>
      <c r="E109" s="17"/>
      <c r="F109" s="11">
        <f t="shared" si="12"/>
        <v>0</v>
      </c>
      <c r="G109" s="12"/>
    </row>
    <row r="110" ht="21" customHeight="1" spans="1:7">
      <c r="A110" s="6" t="s">
        <v>155</v>
      </c>
      <c r="B110" s="13" t="s">
        <v>46</v>
      </c>
      <c r="C110" s="18" t="s">
        <v>20</v>
      </c>
      <c r="D110" s="6">
        <v>17</v>
      </c>
      <c r="E110" s="17">
        <v>190</v>
      </c>
      <c r="F110" s="11">
        <f t="shared" si="12"/>
        <v>3230</v>
      </c>
      <c r="G110" s="12"/>
    </row>
    <row r="111" ht="50" customHeight="1" spans="1:7">
      <c r="A111" s="6" t="s">
        <v>156</v>
      </c>
      <c r="B111" s="13" t="s">
        <v>34</v>
      </c>
      <c r="C111" s="18" t="s">
        <v>35</v>
      </c>
      <c r="D111" s="6">
        <v>17.6</v>
      </c>
      <c r="E111" s="17">
        <v>130</v>
      </c>
      <c r="F111" s="11">
        <f t="shared" si="12"/>
        <v>2288</v>
      </c>
      <c r="G111" s="12"/>
    </row>
    <row r="112" ht="21" customHeight="1" spans="1:7">
      <c r="A112" s="6" t="s">
        <v>157</v>
      </c>
      <c r="B112" s="13" t="s">
        <v>41</v>
      </c>
      <c r="C112" s="18" t="s">
        <v>20</v>
      </c>
      <c r="D112" s="7">
        <f>1.1*2.1</f>
        <v>2.31</v>
      </c>
      <c r="E112" s="17">
        <v>800</v>
      </c>
      <c r="F112" s="11">
        <f t="shared" si="12"/>
        <v>1848</v>
      </c>
      <c r="G112" s="12"/>
    </row>
    <row r="113" ht="21" customHeight="1" spans="1:7">
      <c r="A113" s="6" t="s">
        <v>158</v>
      </c>
      <c r="B113" s="13" t="s">
        <v>116</v>
      </c>
      <c r="C113" s="18" t="s">
        <v>35</v>
      </c>
      <c r="D113" s="7">
        <v>5.3</v>
      </c>
      <c r="E113" s="17">
        <v>100</v>
      </c>
      <c r="F113" s="11">
        <f t="shared" si="12"/>
        <v>530</v>
      </c>
      <c r="G113" s="12"/>
    </row>
    <row r="114" ht="21" customHeight="1" spans="1:7">
      <c r="A114" s="6" t="s">
        <v>159</v>
      </c>
      <c r="B114" s="13" t="s">
        <v>160</v>
      </c>
      <c r="C114" s="6"/>
      <c r="D114" s="6"/>
      <c r="E114" s="17"/>
      <c r="F114" s="11"/>
      <c r="G114" s="12"/>
    </row>
    <row r="115" ht="21" customHeight="1" spans="1:7">
      <c r="A115" s="6" t="s">
        <v>161</v>
      </c>
      <c r="B115" s="13" t="s">
        <v>28</v>
      </c>
      <c r="C115" s="18" t="s">
        <v>20</v>
      </c>
      <c r="D115" s="6">
        <v>5.54</v>
      </c>
      <c r="E115" s="17">
        <v>190</v>
      </c>
      <c r="F115" s="11">
        <f t="shared" ref="F115:F121" si="13">E115*D115</f>
        <v>1052.6</v>
      </c>
      <c r="G115" s="12"/>
    </row>
    <row r="116" ht="21" customHeight="1" spans="1:7">
      <c r="A116" s="6" t="s">
        <v>162</v>
      </c>
      <c r="B116" s="13" t="s">
        <v>30</v>
      </c>
      <c r="C116" s="18" t="s">
        <v>20</v>
      </c>
      <c r="D116" s="6">
        <f>D115</f>
        <v>5.54</v>
      </c>
      <c r="E116" s="17"/>
      <c r="F116" s="11">
        <f t="shared" si="13"/>
        <v>0</v>
      </c>
      <c r="G116" s="12"/>
    </row>
    <row r="117" ht="21" customHeight="1" spans="1:7">
      <c r="A117" s="6" t="s">
        <v>163</v>
      </c>
      <c r="B117" s="13" t="s">
        <v>46</v>
      </c>
      <c r="C117" s="18" t="s">
        <v>20</v>
      </c>
      <c r="D117" s="6">
        <v>15.3</v>
      </c>
      <c r="E117" s="17">
        <v>190</v>
      </c>
      <c r="F117" s="11">
        <f t="shared" si="13"/>
        <v>2907</v>
      </c>
      <c r="G117" s="12"/>
    </row>
    <row r="118" ht="21" customHeight="1" spans="1:7">
      <c r="A118" s="6" t="s">
        <v>164</v>
      </c>
      <c r="B118" s="13" t="s">
        <v>34</v>
      </c>
      <c r="C118" s="18" t="s">
        <v>35</v>
      </c>
      <c r="D118" s="6">
        <v>16</v>
      </c>
      <c r="E118" s="17">
        <v>130</v>
      </c>
      <c r="F118" s="11">
        <f t="shared" si="13"/>
        <v>2080</v>
      </c>
      <c r="G118" s="12"/>
    </row>
    <row r="119" ht="21" customHeight="1" spans="1:7">
      <c r="A119" s="6" t="s">
        <v>165</v>
      </c>
      <c r="B119" s="13" t="s">
        <v>41</v>
      </c>
      <c r="C119" s="18" t="s">
        <v>20</v>
      </c>
      <c r="D119" s="7">
        <f>1.1*2.1</f>
        <v>2.31</v>
      </c>
      <c r="E119" s="17">
        <v>800</v>
      </c>
      <c r="F119" s="11">
        <f t="shared" si="13"/>
        <v>1848</v>
      </c>
      <c r="G119" s="12"/>
    </row>
    <row r="120" ht="21" customHeight="1" spans="1:7">
      <c r="A120" s="6" t="s">
        <v>166</v>
      </c>
      <c r="B120" s="12" t="s">
        <v>53</v>
      </c>
      <c r="C120" s="18" t="s">
        <v>20</v>
      </c>
      <c r="D120" s="6">
        <f>(1.5*2.6-1*1.68)*2</f>
        <v>4.44</v>
      </c>
      <c r="E120" s="12">
        <v>50</v>
      </c>
      <c r="F120" s="11">
        <f t="shared" si="13"/>
        <v>222</v>
      </c>
      <c r="G120" s="12"/>
    </row>
    <row r="121" ht="21" customHeight="1" spans="1:7">
      <c r="A121" s="6" t="s">
        <v>167</v>
      </c>
      <c r="B121" s="13" t="s">
        <v>116</v>
      </c>
      <c r="C121" s="18" t="s">
        <v>35</v>
      </c>
      <c r="D121" s="7">
        <v>5.3</v>
      </c>
      <c r="E121" s="17">
        <v>100</v>
      </c>
      <c r="F121" s="11">
        <f t="shared" si="13"/>
        <v>530</v>
      </c>
      <c r="G121" s="12"/>
    </row>
    <row r="122" ht="21" customHeight="1" spans="1:7">
      <c r="A122" s="6" t="s">
        <v>168</v>
      </c>
      <c r="B122" s="13" t="s">
        <v>169</v>
      </c>
      <c r="C122" s="6"/>
      <c r="D122" s="6"/>
      <c r="E122" s="17"/>
      <c r="F122" s="11"/>
      <c r="G122" s="12"/>
    </row>
    <row r="123" ht="21" customHeight="1" spans="1:7">
      <c r="A123" s="6" t="s">
        <v>170</v>
      </c>
      <c r="B123" s="13" t="s">
        <v>28</v>
      </c>
      <c r="C123" s="18" t="s">
        <v>20</v>
      </c>
      <c r="D123" s="6">
        <v>5.54</v>
      </c>
      <c r="E123" s="17">
        <v>190</v>
      </c>
      <c r="F123" s="11">
        <f t="shared" ref="F123:F129" si="14">E123*D123</f>
        <v>1052.6</v>
      </c>
      <c r="G123" s="12"/>
    </row>
    <row r="124" ht="21" customHeight="1" spans="1:7">
      <c r="A124" s="6" t="s">
        <v>171</v>
      </c>
      <c r="B124" s="13" t="s">
        <v>30</v>
      </c>
      <c r="C124" s="18" t="s">
        <v>20</v>
      </c>
      <c r="D124" s="6">
        <f>D123</f>
        <v>5.54</v>
      </c>
      <c r="E124" s="17"/>
      <c r="F124" s="11">
        <f t="shared" si="14"/>
        <v>0</v>
      </c>
      <c r="G124" s="12"/>
    </row>
    <row r="125" ht="21" customHeight="1" spans="1:7">
      <c r="A125" s="6" t="s">
        <v>172</v>
      </c>
      <c r="B125" s="13" t="s">
        <v>46</v>
      </c>
      <c r="C125" s="18" t="s">
        <v>20</v>
      </c>
      <c r="D125" s="6">
        <v>15.3</v>
      </c>
      <c r="E125" s="17">
        <v>190</v>
      </c>
      <c r="F125" s="11">
        <f t="shared" si="14"/>
        <v>2907</v>
      </c>
      <c r="G125" s="12"/>
    </row>
    <row r="126" ht="21" customHeight="1" spans="1:7">
      <c r="A126" s="6" t="s">
        <v>173</v>
      </c>
      <c r="B126" s="13" t="s">
        <v>34</v>
      </c>
      <c r="C126" s="18" t="s">
        <v>35</v>
      </c>
      <c r="D126" s="6">
        <v>16</v>
      </c>
      <c r="E126" s="17">
        <v>130</v>
      </c>
      <c r="F126" s="11">
        <f t="shared" si="14"/>
        <v>2080</v>
      </c>
      <c r="G126" s="12"/>
    </row>
    <row r="127" ht="21" customHeight="1" spans="1:7">
      <c r="A127" s="6" t="s">
        <v>174</v>
      </c>
      <c r="B127" s="13" t="s">
        <v>41</v>
      </c>
      <c r="C127" s="18" t="s">
        <v>20</v>
      </c>
      <c r="D127" s="7">
        <f>1.1*2.1</f>
        <v>2.31</v>
      </c>
      <c r="E127" s="17">
        <v>800</v>
      </c>
      <c r="F127" s="11">
        <f t="shared" si="14"/>
        <v>1848</v>
      </c>
      <c r="G127" s="12"/>
    </row>
    <row r="128" ht="21" customHeight="1" spans="1:7">
      <c r="A128" s="6" t="s">
        <v>175</v>
      </c>
      <c r="B128" s="12" t="s">
        <v>53</v>
      </c>
      <c r="C128" s="18" t="s">
        <v>20</v>
      </c>
      <c r="D128" s="6">
        <f>(1.5*2.6-1*1.68)*2</f>
        <v>4.44</v>
      </c>
      <c r="E128" s="12">
        <v>50</v>
      </c>
      <c r="F128" s="11">
        <f t="shared" si="14"/>
        <v>222</v>
      </c>
      <c r="G128" s="12"/>
    </row>
    <row r="129" ht="21" customHeight="1" spans="1:7">
      <c r="A129" s="6" t="s">
        <v>176</v>
      </c>
      <c r="B129" s="13" t="s">
        <v>116</v>
      </c>
      <c r="C129" s="18" t="s">
        <v>35</v>
      </c>
      <c r="D129" s="7">
        <v>5.3</v>
      </c>
      <c r="E129" s="17">
        <v>100</v>
      </c>
      <c r="F129" s="11">
        <f t="shared" si="14"/>
        <v>530</v>
      </c>
      <c r="G129" s="12"/>
    </row>
    <row r="130" ht="21" customHeight="1" spans="1:7">
      <c r="A130" s="6" t="s">
        <v>177</v>
      </c>
      <c r="B130" s="13" t="s">
        <v>178</v>
      </c>
      <c r="C130" s="6"/>
      <c r="D130" s="6"/>
      <c r="E130" s="17"/>
      <c r="F130" s="11"/>
      <c r="G130" s="12"/>
    </row>
    <row r="131" ht="21" customHeight="1" spans="1:7">
      <c r="A131" s="6" t="s">
        <v>179</v>
      </c>
      <c r="B131" s="13" t="s">
        <v>19</v>
      </c>
      <c r="C131" s="18" t="s">
        <v>20</v>
      </c>
      <c r="D131" s="6">
        <f>1.5*3.5-1.1*2.1</f>
        <v>2.94</v>
      </c>
      <c r="E131" s="17">
        <v>90</v>
      </c>
      <c r="F131" s="11">
        <f t="shared" ref="F131:F139" si="15">E131*D131</f>
        <v>264.6</v>
      </c>
      <c r="G131" s="12"/>
    </row>
    <row r="132" ht="21" customHeight="1" spans="1:7">
      <c r="A132" s="6" t="s">
        <v>180</v>
      </c>
      <c r="B132" s="13" t="s">
        <v>181</v>
      </c>
      <c r="C132" s="18" t="s">
        <v>20</v>
      </c>
      <c r="D132" s="6">
        <f>0.45*3.5</f>
        <v>1.575</v>
      </c>
      <c r="E132" s="17"/>
      <c r="F132" s="11">
        <f t="shared" si="15"/>
        <v>0</v>
      </c>
      <c r="G132" s="12"/>
    </row>
    <row r="133" ht="21" customHeight="1" spans="1:7">
      <c r="A133" s="6" t="s">
        <v>182</v>
      </c>
      <c r="B133" s="13" t="s">
        <v>28</v>
      </c>
      <c r="C133" s="18" t="s">
        <v>20</v>
      </c>
      <c r="D133" s="6">
        <v>14.1</v>
      </c>
      <c r="E133" s="17">
        <v>190</v>
      </c>
      <c r="F133" s="11">
        <f t="shared" si="15"/>
        <v>2679</v>
      </c>
      <c r="G133" s="12"/>
    </row>
    <row r="134" ht="21" customHeight="1" spans="1:7">
      <c r="A134" s="6" t="s">
        <v>183</v>
      </c>
      <c r="B134" s="13" t="s">
        <v>30</v>
      </c>
      <c r="C134" s="18" t="s">
        <v>20</v>
      </c>
      <c r="D134" s="6">
        <f>D133</f>
        <v>14.1</v>
      </c>
      <c r="E134" s="17"/>
      <c r="F134" s="11">
        <f t="shared" si="15"/>
        <v>0</v>
      </c>
      <c r="G134" s="12"/>
    </row>
    <row r="135" ht="21" customHeight="1" spans="1:7">
      <c r="A135" s="6" t="s">
        <v>184</v>
      </c>
      <c r="B135" s="13" t="s">
        <v>37</v>
      </c>
      <c r="C135" s="18" t="s">
        <v>20</v>
      </c>
      <c r="D135" s="6">
        <f>(3.45*2+0.9)*2.6</f>
        <v>20.28</v>
      </c>
      <c r="E135" s="17">
        <v>169.04</v>
      </c>
      <c r="F135" s="11">
        <f t="shared" si="15"/>
        <v>3428.1312</v>
      </c>
      <c r="G135" s="12"/>
    </row>
    <row r="136" ht="21" customHeight="1" spans="1:7">
      <c r="A136" s="6" t="s">
        <v>185</v>
      </c>
      <c r="B136" s="13" t="s">
        <v>46</v>
      </c>
      <c r="C136" s="18" t="s">
        <v>20</v>
      </c>
      <c r="D136" s="6">
        <v>15.3</v>
      </c>
      <c r="E136" s="17">
        <v>190</v>
      </c>
      <c r="F136" s="11">
        <f t="shared" si="15"/>
        <v>2907</v>
      </c>
      <c r="G136" s="12"/>
    </row>
    <row r="137" ht="39" customHeight="1" spans="1:7">
      <c r="A137" s="6" t="s">
        <v>186</v>
      </c>
      <c r="B137" s="13" t="s">
        <v>34</v>
      </c>
      <c r="C137" s="18" t="s">
        <v>35</v>
      </c>
      <c r="D137" s="6">
        <v>16</v>
      </c>
      <c r="E137" s="17">
        <v>130</v>
      </c>
      <c r="F137" s="11">
        <f t="shared" si="15"/>
        <v>2080</v>
      </c>
      <c r="G137" s="12"/>
    </row>
    <row r="138" ht="21" customHeight="1" spans="1:7">
      <c r="A138" s="6" t="s">
        <v>187</v>
      </c>
      <c r="B138" s="13" t="s">
        <v>41</v>
      </c>
      <c r="C138" s="18" t="s">
        <v>20</v>
      </c>
      <c r="D138" s="7">
        <f>1.85*2.5</f>
        <v>4.625</v>
      </c>
      <c r="E138" s="17">
        <v>800</v>
      </c>
      <c r="F138" s="11">
        <f t="shared" si="15"/>
        <v>3700</v>
      </c>
      <c r="G138" s="12"/>
    </row>
    <row r="139" ht="21" customHeight="1" spans="1:7">
      <c r="A139" s="6" t="s">
        <v>188</v>
      </c>
      <c r="B139" s="13" t="s">
        <v>116</v>
      </c>
      <c r="C139" s="18" t="s">
        <v>35</v>
      </c>
      <c r="D139" s="7">
        <v>5.3</v>
      </c>
      <c r="E139" s="17">
        <v>100</v>
      </c>
      <c r="F139" s="11">
        <f t="shared" si="15"/>
        <v>530</v>
      </c>
      <c r="G139" s="12"/>
    </row>
    <row r="140" ht="21" customHeight="1" spans="1:7">
      <c r="A140" s="6" t="s">
        <v>189</v>
      </c>
      <c r="B140" s="13" t="s">
        <v>190</v>
      </c>
      <c r="C140" s="18"/>
      <c r="D140" s="6"/>
      <c r="E140" s="12"/>
      <c r="F140" s="11"/>
      <c r="G140" s="12"/>
    </row>
    <row r="141" ht="21" customHeight="1" spans="1:7">
      <c r="A141" s="6" t="s">
        <v>191</v>
      </c>
      <c r="B141" s="13" t="s">
        <v>19</v>
      </c>
      <c r="C141" s="18" t="s">
        <v>20</v>
      </c>
      <c r="D141" s="6">
        <f>1.5*3.5-1.1*2.1</f>
        <v>2.94</v>
      </c>
      <c r="E141" s="17">
        <v>90</v>
      </c>
      <c r="F141" s="11">
        <f>E141*D141</f>
        <v>264.6</v>
      </c>
      <c r="G141" s="12"/>
    </row>
    <row r="142" ht="21" customHeight="1" spans="1:7">
      <c r="A142" s="6" t="s">
        <v>192</v>
      </c>
      <c r="B142" s="13" t="s">
        <v>28</v>
      </c>
      <c r="C142" s="18" t="s">
        <v>20</v>
      </c>
      <c r="D142" s="6">
        <v>19.4</v>
      </c>
      <c r="E142" s="17">
        <v>190</v>
      </c>
      <c r="F142" s="11">
        <f>E142*D142</f>
        <v>3686</v>
      </c>
      <c r="G142" s="12"/>
    </row>
    <row r="143" ht="21" customHeight="1" spans="1:7">
      <c r="A143" s="6" t="s">
        <v>193</v>
      </c>
      <c r="B143" s="13" t="s">
        <v>30</v>
      </c>
      <c r="C143" s="18" t="s">
        <v>20</v>
      </c>
      <c r="D143" s="6">
        <f>D142</f>
        <v>19.4</v>
      </c>
      <c r="E143" s="17"/>
      <c r="F143" s="11">
        <f t="shared" ref="F143:F149" si="16">E143*D143</f>
        <v>0</v>
      </c>
      <c r="G143" s="12"/>
    </row>
    <row r="144" ht="21" customHeight="1" spans="1:7">
      <c r="A144" s="6" t="s">
        <v>194</v>
      </c>
      <c r="B144" s="13" t="s">
        <v>37</v>
      </c>
      <c r="C144" s="18"/>
      <c r="D144" s="6">
        <f>(5.5+0.3*2+4.68+1.23+0.3)*2.4</f>
        <v>29.544</v>
      </c>
      <c r="E144" s="17">
        <f>E135</f>
        <v>169.04</v>
      </c>
      <c r="F144" s="11">
        <f t="shared" si="16"/>
        <v>4994.11776</v>
      </c>
      <c r="G144" s="12"/>
    </row>
    <row r="145" ht="21" customHeight="1" spans="1:7">
      <c r="A145" s="6" t="s">
        <v>195</v>
      </c>
      <c r="B145" s="13" t="s">
        <v>46</v>
      </c>
      <c r="C145" s="18" t="s">
        <v>20</v>
      </c>
      <c r="D145" s="6">
        <v>18</v>
      </c>
      <c r="E145" s="17">
        <v>190</v>
      </c>
      <c r="F145" s="11">
        <f t="shared" si="16"/>
        <v>3420</v>
      </c>
      <c r="G145" s="12"/>
    </row>
    <row r="146" ht="30" customHeight="1" spans="1:7">
      <c r="A146" s="6" t="s">
        <v>196</v>
      </c>
      <c r="B146" s="13" t="s">
        <v>34</v>
      </c>
      <c r="C146" s="18" t="s">
        <v>35</v>
      </c>
      <c r="D146" s="6">
        <v>18.5</v>
      </c>
      <c r="E146" s="17">
        <v>130</v>
      </c>
      <c r="F146" s="11">
        <f t="shared" si="16"/>
        <v>2405</v>
      </c>
      <c r="G146" s="12"/>
    </row>
    <row r="147" ht="21" customHeight="1" spans="1:7">
      <c r="A147" s="6" t="s">
        <v>197</v>
      </c>
      <c r="B147" s="13" t="s">
        <v>41</v>
      </c>
      <c r="C147" s="18" t="s">
        <v>20</v>
      </c>
      <c r="D147" s="7">
        <f>1.85*2.5</f>
        <v>4.625</v>
      </c>
      <c r="E147" s="17">
        <v>800</v>
      </c>
      <c r="F147" s="11">
        <f t="shared" si="16"/>
        <v>3700</v>
      </c>
      <c r="G147" s="12"/>
    </row>
    <row r="148" ht="32" customHeight="1" spans="1:7">
      <c r="A148" s="6" t="s">
        <v>198</v>
      </c>
      <c r="B148" s="13" t="s">
        <v>199</v>
      </c>
      <c r="C148" s="18" t="s">
        <v>44</v>
      </c>
      <c r="D148" s="6">
        <v>1</v>
      </c>
      <c r="E148" s="17">
        <f>0.8*0.8*1000</f>
        <v>640</v>
      </c>
      <c r="F148" s="11">
        <f t="shared" si="16"/>
        <v>640</v>
      </c>
      <c r="G148" s="12"/>
    </row>
    <row r="149" ht="21" customHeight="1" spans="1:7">
      <c r="A149" s="6" t="s">
        <v>200</v>
      </c>
      <c r="B149" s="13" t="s">
        <v>116</v>
      </c>
      <c r="C149" s="18" t="s">
        <v>35</v>
      </c>
      <c r="D149" s="7">
        <v>5.3</v>
      </c>
      <c r="E149" s="17">
        <v>100</v>
      </c>
      <c r="F149" s="11">
        <f t="shared" si="16"/>
        <v>530</v>
      </c>
      <c r="G149" s="12"/>
    </row>
    <row r="150" ht="21" customHeight="1" spans="1:7">
      <c r="A150" s="6" t="s">
        <v>201</v>
      </c>
      <c r="B150" s="13" t="s">
        <v>202</v>
      </c>
      <c r="C150" s="18"/>
      <c r="D150" s="6"/>
      <c r="E150" s="17"/>
      <c r="F150" s="11"/>
      <c r="G150" s="12"/>
    </row>
    <row r="151" ht="21" customHeight="1" spans="1:7">
      <c r="A151" s="6" t="s">
        <v>203</v>
      </c>
      <c r="B151" s="13" t="s">
        <v>28</v>
      </c>
      <c r="C151" s="18" t="s">
        <v>20</v>
      </c>
      <c r="D151" s="6">
        <v>16.53</v>
      </c>
      <c r="E151" s="17">
        <v>190</v>
      </c>
      <c r="F151" s="11">
        <f>E151*D151</f>
        <v>3140.7</v>
      </c>
      <c r="G151" s="12"/>
    </row>
    <row r="152" ht="21" customHeight="1" spans="1:7">
      <c r="A152" s="6" t="s">
        <v>204</v>
      </c>
      <c r="B152" s="13" t="s">
        <v>30</v>
      </c>
      <c r="C152" s="18" t="s">
        <v>20</v>
      </c>
      <c r="D152" s="6">
        <f>D151</f>
        <v>16.53</v>
      </c>
      <c r="E152" s="17"/>
      <c r="F152" s="11">
        <f t="shared" ref="F152:F157" si="17">E152*D152</f>
        <v>0</v>
      </c>
      <c r="G152" s="12"/>
    </row>
    <row r="153" ht="21" customHeight="1" spans="1:7">
      <c r="A153" s="6" t="s">
        <v>205</v>
      </c>
      <c r="B153" s="13" t="s">
        <v>46</v>
      </c>
      <c r="C153" s="18" t="s">
        <v>20</v>
      </c>
      <c r="D153" s="6">
        <v>15</v>
      </c>
      <c r="E153" s="17">
        <v>190</v>
      </c>
      <c r="F153" s="11">
        <f t="shared" si="17"/>
        <v>2850</v>
      </c>
      <c r="G153" s="12"/>
    </row>
    <row r="154" ht="36" customHeight="1" spans="1:7">
      <c r="A154" s="6" t="s">
        <v>206</v>
      </c>
      <c r="B154" s="13" t="s">
        <v>34</v>
      </c>
      <c r="C154" s="18" t="s">
        <v>35</v>
      </c>
      <c r="D154" s="6">
        <v>16</v>
      </c>
      <c r="E154" s="17">
        <v>130</v>
      </c>
      <c r="F154" s="11">
        <f t="shared" si="17"/>
        <v>2080</v>
      </c>
      <c r="G154" s="12"/>
    </row>
    <row r="155" ht="21" customHeight="1" spans="1:7">
      <c r="A155" s="6" t="s">
        <v>207</v>
      </c>
      <c r="B155" s="13" t="s">
        <v>41</v>
      </c>
      <c r="C155" s="18" t="s">
        <v>20</v>
      </c>
      <c r="D155" s="7">
        <f>1.3*2.25</f>
        <v>2.925</v>
      </c>
      <c r="E155" s="17">
        <v>800</v>
      </c>
      <c r="F155" s="11">
        <f t="shared" si="17"/>
        <v>2340</v>
      </c>
      <c r="G155" s="12"/>
    </row>
    <row r="156" ht="26" customHeight="1" spans="1:7">
      <c r="A156" s="6" t="s">
        <v>208</v>
      </c>
      <c r="B156" s="13" t="s">
        <v>209</v>
      </c>
      <c r="C156" s="18" t="s">
        <v>44</v>
      </c>
      <c r="D156" s="6">
        <v>1</v>
      </c>
      <c r="E156" s="17">
        <f>1*1*1000</f>
        <v>1000</v>
      </c>
      <c r="F156" s="11">
        <f t="shared" si="17"/>
        <v>1000</v>
      </c>
      <c r="G156" s="12"/>
    </row>
    <row r="157" ht="26" customHeight="1" spans="1:7">
      <c r="A157" s="6" t="s">
        <v>210</v>
      </c>
      <c r="B157" s="13" t="s">
        <v>116</v>
      </c>
      <c r="C157" s="18" t="s">
        <v>35</v>
      </c>
      <c r="D157" s="7">
        <v>5.3</v>
      </c>
      <c r="E157" s="17">
        <v>100</v>
      </c>
      <c r="F157" s="11">
        <f t="shared" si="17"/>
        <v>530</v>
      </c>
      <c r="G157" s="12"/>
    </row>
    <row r="158" ht="21" customHeight="1" spans="1:7">
      <c r="A158" s="6" t="s">
        <v>211</v>
      </c>
      <c r="B158" s="13" t="s">
        <v>212</v>
      </c>
      <c r="C158" s="18"/>
      <c r="D158" s="6"/>
      <c r="E158" s="17"/>
      <c r="F158" s="11"/>
      <c r="G158" s="12"/>
    </row>
    <row r="159" ht="21" customHeight="1" spans="1:7">
      <c r="A159" s="6" t="s">
        <v>213</v>
      </c>
      <c r="B159" s="13" t="s">
        <v>28</v>
      </c>
      <c r="C159" s="18" t="s">
        <v>20</v>
      </c>
      <c r="D159" s="6">
        <v>16.53</v>
      </c>
      <c r="E159" s="17">
        <v>190</v>
      </c>
      <c r="F159" s="11">
        <f t="shared" ref="F159:F165" si="18">E159*D159</f>
        <v>3140.7</v>
      </c>
      <c r="G159" s="12"/>
    </row>
    <row r="160" ht="21" customHeight="1" spans="1:7">
      <c r="A160" s="6" t="s">
        <v>214</v>
      </c>
      <c r="B160" s="13" t="s">
        <v>30</v>
      </c>
      <c r="C160" s="18" t="s">
        <v>20</v>
      </c>
      <c r="D160" s="6">
        <f>D159</f>
        <v>16.53</v>
      </c>
      <c r="E160" s="17"/>
      <c r="F160" s="11">
        <f t="shared" si="18"/>
        <v>0</v>
      </c>
      <c r="G160" s="12"/>
    </row>
    <row r="161" ht="21" customHeight="1" spans="1:7">
      <c r="A161" s="6" t="s">
        <v>215</v>
      </c>
      <c r="B161" s="13" t="s">
        <v>46</v>
      </c>
      <c r="C161" s="18" t="s">
        <v>20</v>
      </c>
      <c r="D161" s="6">
        <v>15</v>
      </c>
      <c r="E161" s="17">
        <v>190</v>
      </c>
      <c r="F161" s="11">
        <f t="shared" si="18"/>
        <v>2850</v>
      </c>
      <c r="G161" s="12"/>
    </row>
    <row r="162" ht="21" customHeight="1" spans="1:7">
      <c r="A162" s="6" t="s">
        <v>216</v>
      </c>
      <c r="B162" s="13" t="s">
        <v>34</v>
      </c>
      <c r="C162" s="18" t="s">
        <v>35</v>
      </c>
      <c r="D162" s="6">
        <v>16</v>
      </c>
      <c r="E162" s="17">
        <v>130</v>
      </c>
      <c r="F162" s="11">
        <f t="shared" si="18"/>
        <v>2080</v>
      </c>
      <c r="G162" s="12"/>
    </row>
    <row r="163" ht="21" customHeight="1" spans="1:7">
      <c r="A163" s="6" t="s">
        <v>217</v>
      </c>
      <c r="B163" s="13" t="s">
        <v>41</v>
      </c>
      <c r="C163" s="18" t="s">
        <v>20</v>
      </c>
      <c r="D163" s="7">
        <f>1.3*2.25</f>
        <v>2.925</v>
      </c>
      <c r="E163" s="17">
        <v>800</v>
      </c>
      <c r="F163" s="11">
        <f t="shared" si="18"/>
        <v>2340</v>
      </c>
      <c r="G163" s="12"/>
    </row>
    <row r="164" ht="21" customHeight="1" spans="1:7">
      <c r="A164" s="6" t="s">
        <v>218</v>
      </c>
      <c r="B164" s="13" t="s">
        <v>116</v>
      </c>
      <c r="C164" s="18" t="s">
        <v>35</v>
      </c>
      <c r="D164" s="7">
        <v>5.3</v>
      </c>
      <c r="E164" s="17">
        <v>100</v>
      </c>
      <c r="F164" s="11">
        <f t="shared" si="18"/>
        <v>530</v>
      </c>
      <c r="G164" s="12"/>
    </row>
    <row r="165" ht="31" customHeight="1" spans="1:7">
      <c r="A165" s="6" t="s">
        <v>219</v>
      </c>
      <c r="B165" s="13" t="s">
        <v>209</v>
      </c>
      <c r="C165" s="18" t="s">
        <v>44</v>
      </c>
      <c r="D165" s="6">
        <v>1</v>
      </c>
      <c r="E165" s="17">
        <f>1*1*1000</f>
        <v>1000</v>
      </c>
      <c r="F165" s="11">
        <f t="shared" si="18"/>
        <v>1000</v>
      </c>
      <c r="G165" s="12"/>
    </row>
    <row r="166" ht="21" customHeight="1" spans="1:7">
      <c r="A166" s="6" t="s">
        <v>220</v>
      </c>
      <c r="B166" s="13" t="s">
        <v>221</v>
      </c>
      <c r="C166" s="18"/>
      <c r="D166" s="6"/>
      <c r="E166" s="17"/>
      <c r="F166" s="11"/>
      <c r="G166" s="12"/>
    </row>
    <row r="167" ht="21" customHeight="1" spans="1:7">
      <c r="A167" s="6" t="s">
        <v>222</v>
      </c>
      <c r="B167" s="13" t="s">
        <v>28</v>
      </c>
      <c r="C167" s="18" t="s">
        <v>20</v>
      </c>
      <c r="D167" s="6">
        <v>16.53</v>
      </c>
      <c r="E167" s="17">
        <v>190</v>
      </c>
      <c r="F167" s="11">
        <f t="shared" ref="F167:F173" si="19">E167*D167</f>
        <v>3140.7</v>
      </c>
      <c r="G167" s="12"/>
    </row>
    <row r="168" ht="21" customHeight="1" spans="1:7">
      <c r="A168" s="6" t="s">
        <v>223</v>
      </c>
      <c r="B168" s="13" t="s">
        <v>30</v>
      </c>
      <c r="C168" s="18" t="s">
        <v>20</v>
      </c>
      <c r="D168" s="6">
        <f>D167</f>
        <v>16.53</v>
      </c>
      <c r="E168" s="17"/>
      <c r="F168" s="11">
        <f t="shared" si="19"/>
        <v>0</v>
      </c>
      <c r="G168" s="12"/>
    </row>
    <row r="169" ht="21" customHeight="1" spans="1:7">
      <c r="A169" s="6" t="s">
        <v>224</v>
      </c>
      <c r="B169" s="13" t="s">
        <v>46</v>
      </c>
      <c r="C169" s="18" t="s">
        <v>20</v>
      </c>
      <c r="D169" s="6">
        <v>15</v>
      </c>
      <c r="E169" s="17">
        <v>190</v>
      </c>
      <c r="F169" s="11">
        <f t="shared" si="19"/>
        <v>2850</v>
      </c>
      <c r="G169" s="12"/>
    </row>
    <row r="170" ht="48" customHeight="1" spans="1:7">
      <c r="A170" s="6" t="s">
        <v>225</v>
      </c>
      <c r="B170" s="13" t="s">
        <v>34</v>
      </c>
      <c r="C170" s="18" t="s">
        <v>35</v>
      </c>
      <c r="D170" s="6">
        <v>16</v>
      </c>
      <c r="E170" s="17">
        <v>130</v>
      </c>
      <c r="F170" s="11">
        <f t="shared" si="19"/>
        <v>2080</v>
      </c>
      <c r="G170" s="12"/>
    </row>
    <row r="171" ht="21" customHeight="1" spans="1:7">
      <c r="A171" s="6" t="s">
        <v>226</v>
      </c>
      <c r="B171" s="13" t="s">
        <v>41</v>
      </c>
      <c r="C171" s="18" t="s">
        <v>20</v>
      </c>
      <c r="D171" s="7">
        <f>1.3*2.25</f>
        <v>2.925</v>
      </c>
      <c r="E171" s="17">
        <v>800</v>
      </c>
      <c r="F171" s="11">
        <f t="shared" si="19"/>
        <v>2340</v>
      </c>
      <c r="G171" s="12"/>
    </row>
    <row r="172" ht="21" customHeight="1" spans="1:7">
      <c r="A172" s="6" t="s">
        <v>227</v>
      </c>
      <c r="B172" s="13" t="s">
        <v>116</v>
      </c>
      <c r="C172" s="18" t="s">
        <v>35</v>
      </c>
      <c r="D172" s="7">
        <v>5.3</v>
      </c>
      <c r="E172" s="17">
        <v>100</v>
      </c>
      <c r="F172" s="11">
        <f t="shared" si="19"/>
        <v>530</v>
      </c>
      <c r="G172" s="12"/>
    </row>
    <row r="173" ht="31" customHeight="1" spans="1:7">
      <c r="A173" s="6" t="s">
        <v>228</v>
      </c>
      <c r="B173" s="13" t="s">
        <v>209</v>
      </c>
      <c r="C173" s="18" t="s">
        <v>44</v>
      </c>
      <c r="D173" s="6">
        <v>1</v>
      </c>
      <c r="E173" s="17">
        <f>1*1*1000</f>
        <v>1000</v>
      </c>
      <c r="F173" s="11">
        <f t="shared" si="19"/>
        <v>1000</v>
      </c>
      <c r="G173" s="12"/>
    </row>
    <row r="174" ht="21" customHeight="1" spans="1:7">
      <c r="A174" s="6" t="s">
        <v>229</v>
      </c>
      <c r="B174" s="13" t="s">
        <v>230</v>
      </c>
      <c r="C174" s="18"/>
      <c r="D174" s="6"/>
      <c r="E174" s="17"/>
      <c r="F174" s="11"/>
      <c r="G174" s="12"/>
    </row>
    <row r="175" ht="21" customHeight="1" spans="1:7">
      <c r="A175" s="6" t="s">
        <v>231</v>
      </c>
      <c r="B175" s="13" t="s">
        <v>28</v>
      </c>
      <c r="C175" s="18" t="s">
        <v>20</v>
      </c>
      <c r="D175" s="6">
        <v>5.54</v>
      </c>
      <c r="E175" s="17">
        <v>190</v>
      </c>
      <c r="F175" s="11">
        <f t="shared" ref="F175:F180" si="20">E175*D175</f>
        <v>1052.6</v>
      </c>
      <c r="G175" s="12"/>
    </row>
    <row r="176" ht="21" customHeight="1" spans="1:7">
      <c r="A176" s="6" t="s">
        <v>232</v>
      </c>
      <c r="B176" s="13" t="s">
        <v>30</v>
      </c>
      <c r="C176" s="18" t="s">
        <v>20</v>
      </c>
      <c r="D176" s="6">
        <f>D175</f>
        <v>5.54</v>
      </c>
      <c r="E176" s="17"/>
      <c r="F176" s="11">
        <f t="shared" si="20"/>
        <v>0</v>
      </c>
      <c r="G176" s="12"/>
    </row>
    <row r="177" ht="21" customHeight="1" spans="1:7">
      <c r="A177" s="6" t="s">
        <v>233</v>
      </c>
      <c r="B177" s="13" t="s">
        <v>46</v>
      </c>
      <c r="C177" s="18" t="s">
        <v>20</v>
      </c>
      <c r="D177" s="6">
        <v>12.5</v>
      </c>
      <c r="E177" s="17">
        <v>190</v>
      </c>
      <c r="F177" s="11">
        <f t="shared" si="20"/>
        <v>2375</v>
      </c>
      <c r="G177" s="12"/>
    </row>
    <row r="178" ht="39" customHeight="1" spans="1:9">
      <c r="A178" s="6" t="s">
        <v>234</v>
      </c>
      <c r="B178" s="13" t="s">
        <v>34</v>
      </c>
      <c r="C178" s="18" t="s">
        <v>35</v>
      </c>
      <c r="D178" s="6">
        <v>13.3</v>
      </c>
      <c r="E178" s="17">
        <v>130</v>
      </c>
      <c r="F178" s="11">
        <f t="shared" si="20"/>
        <v>1729</v>
      </c>
      <c r="G178" s="12"/>
      <c r="I178" s="2">
        <f>0.2*13.3</f>
        <v>2.66</v>
      </c>
    </row>
    <row r="179" ht="21" customHeight="1" spans="1:9">
      <c r="A179" s="6" t="s">
        <v>235</v>
      </c>
      <c r="B179" s="13" t="s">
        <v>41</v>
      </c>
      <c r="C179" s="18" t="s">
        <v>20</v>
      </c>
      <c r="D179" s="7">
        <f>1.1*2.1</f>
        <v>2.31</v>
      </c>
      <c r="E179" s="17">
        <v>800</v>
      </c>
      <c r="F179" s="11">
        <f t="shared" si="20"/>
        <v>1848</v>
      </c>
      <c r="G179" s="12"/>
      <c r="I179" s="2">
        <f>13</f>
        <v>13</v>
      </c>
    </row>
    <row r="180" ht="21" customHeight="1" spans="1:7">
      <c r="A180" s="6" t="s">
        <v>236</v>
      </c>
      <c r="B180" s="13" t="s">
        <v>116</v>
      </c>
      <c r="C180" s="18" t="s">
        <v>35</v>
      </c>
      <c r="D180" s="7">
        <v>5.3</v>
      </c>
      <c r="E180" s="17">
        <v>100</v>
      </c>
      <c r="F180" s="11">
        <f t="shared" si="20"/>
        <v>530</v>
      </c>
      <c r="G180" s="12"/>
    </row>
    <row r="181" ht="21" customHeight="1" spans="1:7">
      <c r="A181" s="6" t="s">
        <v>237</v>
      </c>
      <c r="B181" s="13" t="s">
        <v>238</v>
      </c>
      <c r="C181" s="18"/>
      <c r="D181" s="6"/>
      <c r="E181" s="17"/>
      <c r="F181" s="11"/>
      <c r="G181" s="12"/>
    </row>
    <row r="182" ht="21" customHeight="1" spans="1:7">
      <c r="A182" s="6" t="s">
        <v>239</v>
      </c>
      <c r="B182" s="13" t="s">
        <v>28</v>
      </c>
      <c r="C182" s="18" t="s">
        <v>20</v>
      </c>
      <c r="D182" s="6">
        <v>5.54</v>
      </c>
      <c r="E182" s="17">
        <v>190</v>
      </c>
      <c r="F182" s="11">
        <f t="shared" ref="F181:F187" si="21">E182*D182</f>
        <v>1052.6</v>
      </c>
      <c r="G182" s="12"/>
    </row>
    <row r="183" ht="21" customHeight="1" spans="1:7">
      <c r="A183" s="6" t="s">
        <v>240</v>
      </c>
      <c r="B183" s="13" t="s">
        <v>30</v>
      </c>
      <c r="C183" s="18" t="s">
        <v>20</v>
      </c>
      <c r="D183" s="6">
        <f>D182</f>
        <v>5.54</v>
      </c>
      <c r="E183" s="17"/>
      <c r="F183" s="11">
        <f t="shared" si="21"/>
        <v>0</v>
      </c>
      <c r="G183" s="12"/>
    </row>
    <row r="184" ht="21" customHeight="1" spans="1:7">
      <c r="A184" s="6" t="s">
        <v>241</v>
      </c>
      <c r="B184" s="13" t="s">
        <v>46</v>
      </c>
      <c r="C184" s="18" t="s">
        <v>20</v>
      </c>
      <c r="D184" s="6">
        <v>12.5</v>
      </c>
      <c r="E184" s="17">
        <v>190</v>
      </c>
      <c r="F184" s="11">
        <f t="shared" si="21"/>
        <v>2375</v>
      </c>
      <c r="G184" s="12"/>
    </row>
    <row r="185" ht="21" customHeight="1" spans="1:7">
      <c r="A185" s="6" t="s">
        <v>242</v>
      </c>
      <c r="B185" s="13" t="s">
        <v>34</v>
      </c>
      <c r="C185" s="18" t="s">
        <v>35</v>
      </c>
      <c r="D185" s="6">
        <v>13.3</v>
      </c>
      <c r="E185" s="17">
        <v>130</v>
      </c>
      <c r="F185" s="11">
        <f t="shared" si="21"/>
        <v>1729</v>
      </c>
      <c r="G185" s="12"/>
    </row>
    <row r="186" ht="21" customHeight="1" spans="1:7">
      <c r="A186" s="6" t="s">
        <v>243</v>
      </c>
      <c r="B186" s="13" t="s">
        <v>41</v>
      </c>
      <c r="C186" s="18" t="s">
        <v>20</v>
      </c>
      <c r="D186" s="7">
        <f>1.1*2.1</f>
        <v>2.31</v>
      </c>
      <c r="E186" s="17">
        <v>800</v>
      </c>
      <c r="F186" s="11">
        <f t="shared" si="21"/>
        <v>1848</v>
      </c>
      <c r="G186" s="12"/>
    </row>
    <row r="187" ht="21" customHeight="1" spans="1:7">
      <c r="A187" s="6" t="s">
        <v>244</v>
      </c>
      <c r="B187" s="13" t="s">
        <v>116</v>
      </c>
      <c r="C187" s="18" t="s">
        <v>35</v>
      </c>
      <c r="D187" s="7">
        <v>5.3</v>
      </c>
      <c r="E187" s="17">
        <v>100</v>
      </c>
      <c r="F187" s="11">
        <f t="shared" si="21"/>
        <v>530</v>
      </c>
      <c r="G187" s="12"/>
    </row>
    <row r="188" ht="21" customHeight="1" spans="1:7">
      <c r="A188" s="6" t="s">
        <v>245</v>
      </c>
      <c r="B188" s="13" t="s">
        <v>246</v>
      </c>
      <c r="C188" s="18"/>
      <c r="D188" s="6"/>
      <c r="E188" s="17"/>
      <c r="F188" s="11"/>
      <c r="G188" s="12"/>
    </row>
    <row r="189" ht="21" customHeight="1" spans="1:7">
      <c r="A189" s="6" t="s">
        <v>247</v>
      </c>
      <c r="B189" s="13" t="s">
        <v>28</v>
      </c>
      <c r="C189" s="18" t="s">
        <v>20</v>
      </c>
      <c r="D189" s="6">
        <v>18.2</v>
      </c>
      <c r="E189" s="17">
        <v>190</v>
      </c>
      <c r="F189" s="11">
        <f t="shared" ref="F189:F194" si="22">E189*D189</f>
        <v>3458</v>
      </c>
      <c r="G189" s="12"/>
    </row>
    <row r="190" ht="21" customHeight="1" spans="1:7">
      <c r="A190" s="6" t="s">
        <v>248</v>
      </c>
      <c r="B190" s="13" t="s">
        <v>30</v>
      </c>
      <c r="C190" s="18" t="s">
        <v>20</v>
      </c>
      <c r="D190" s="6">
        <f>D189</f>
        <v>18.2</v>
      </c>
      <c r="E190" s="17"/>
      <c r="F190" s="11">
        <f t="shared" si="22"/>
        <v>0</v>
      </c>
      <c r="G190" s="12"/>
    </row>
    <row r="191" ht="21" customHeight="1" spans="1:7">
      <c r="A191" s="6" t="s">
        <v>249</v>
      </c>
      <c r="B191" s="13" t="s">
        <v>46</v>
      </c>
      <c r="C191" s="18" t="s">
        <v>20</v>
      </c>
      <c r="D191" s="6">
        <v>14.8</v>
      </c>
      <c r="E191" s="17">
        <v>190</v>
      </c>
      <c r="F191" s="11">
        <f t="shared" si="22"/>
        <v>2812</v>
      </c>
      <c r="G191" s="12"/>
    </row>
    <row r="192" ht="46" customHeight="1" spans="1:7">
      <c r="A192" s="6" t="s">
        <v>250</v>
      </c>
      <c r="B192" s="13" t="s">
        <v>34</v>
      </c>
      <c r="C192" s="18" t="s">
        <v>35</v>
      </c>
      <c r="D192" s="6">
        <v>15</v>
      </c>
      <c r="E192" s="17">
        <v>130</v>
      </c>
      <c r="F192" s="11">
        <f t="shared" si="22"/>
        <v>1950</v>
      </c>
      <c r="G192" s="12"/>
    </row>
    <row r="193" ht="21" customHeight="1" spans="1:7">
      <c r="A193" s="6" t="s">
        <v>251</v>
      </c>
      <c r="B193" s="13" t="s">
        <v>41</v>
      </c>
      <c r="C193" s="18" t="s">
        <v>20</v>
      </c>
      <c r="D193" s="7">
        <f>1.1*2.1</f>
        <v>2.31</v>
      </c>
      <c r="E193" s="17">
        <v>800</v>
      </c>
      <c r="F193" s="11">
        <f t="shared" si="22"/>
        <v>1848</v>
      </c>
      <c r="G193" s="12"/>
    </row>
    <row r="194" ht="21" customHeight="1" spans="1:7">
      <c r="A194" s="6" t="s">
        <v>252</v>
      </c>
      <c r="B194" s="13" t="s">
        <v>116</v>
      </c>
      <c r="C194" s="18" t="s">
        <v>35</v>
      </c>
      <c r="D194" s="7">
        <v>5.3</v>
      </c>
      <c r="E194" s="17">
        <v>100</v>
      </c>
      <c r="F194" s="11">
        <f t="shared" si="22"/>
        <v>530</v>
      </c>
      <c r="G194" s="12"/>
    </row>
    <row r="195" ht="21" customHeight="1" spans="1:7">
      <c r="A195" s="6" t="s">
        <v>253</v>
      </c>
      <c r="B195" s="13" t="s">
        <v>254</v>
      </c>
      <c r="C195" s="18"/>
      <c r="D195" s="6"/>
      <c r="E195" s="17"/>
      <c r="F195" s="11"/>
      <c r="G195" s="12"/>
    </row>
    <row r="196" ht="21" customHeight="1" spans="1:7">
      <c r="A196" s="6" t="s">
        <v>255</v>
      </c>
      <c r="B196" s="13" t="s">
        <v>28</v>
      </c>
      <c r="C196" s="18" t="s">
        <v>20</v>
      </c>
      <c r="D196" s="6">
        <v>18.2</v>
      </c>
      <c r="E196" s="17">
        <v>190</v>
      </c>
      <c r="F196" s="11">
        <f t="shared" ref="F196:F201" si="23">E196*D196</f>
        <v>3458</v>
      </c>
      <c r="G196" s="12"/>
    </row>
    <row r="197" ht="21" customHeight="1" spans="1:7">
      <c r="A197" s="6" t="s">
        <v>256</v>
      </c>
      <c r="B197" s="13" t="s">
        <v>30</v>
      </c>
      <c r="C197" s="18" t="s">
        <v>20</v>
      </c>
      <c r="D197" s="6">
        <f>D196</f>
        <v>18.2</v>
      </c>
      <c r="E197" s="17"/>
      <c r="F197" s="11">
        <f t="shared" si="23"/>
        <v>0</v>
      </c>
      <c r="G197" s="12"/>
    </row>
    <row r="198" ht="21" customHeight="1" spans="1:7">
      <c r="A198" s="6" t="s">
        <v>257</v>
      </c>
      <c r="B198" s="13" t="s">
        <v>46</v>
      </c>
      <c r="C198" s="18" t="s">
        <v>20</v>
      </c>
      <c r="D198" s="6">
        <v>14.8</v>
      </c>
      <c r="E198" s="17">
        <v>190</v>
      </c>
      <c r="F198" s="11">
        <f t="shared" si="23"/>
        <v>2812</v>
      </c>
      <c r="G198" s="12"/>
    </row>
    <row r="199" ht="49" customHeight="1" spans="1:7">
      <c r="A199" s="6" t="s">
        <v>258</v>
      </c>
      <c r="B199" s="13" t="s">
        <v>34</v>
      </c>
      <c r="C199" s="18" t="s">
        <v>35</v>
      </c>
      <c r="D199" s="6">
        <v>15</v>
      </c>
      <c r="E199" s="17">
        <v>130</v>
      </c>
      <c r="F199" s="11">
        <f t="shared" si="23"/>
        <v>1950</v>
      </c>
      <c r="G199" s="12"/>
    </row>
    <row r="200" ht="21" customHeight="1" spans="1:7">
      <c r="A200" s="6" t="s">
        <v>259</v>
      </c>
      <c r="B200" s="13" t="s">
        <v>41</v>
      </c>
      <c r="C200" s="18" t="s">
        <v>20</v>
      </c>
      <c r="D200" s="7">
        <f>1.1*2.1</f>
        <v>2.31</v>
      </c>
      <c r="E200" s="17">
        <v>800</v>
      </c>
      <c r="F200" s="11">
        <f t="shared" si="23"/>
        <v>1848</v>
      </c>
      <c r="G200" s="12"/>
    </row>
    <row r="201" ht="21" customHeight="1" spans="1:7">
      <c r="A201" s="6" t="s">
        <v>260</v>
      </c>
      <c r="B201" s="13" t="s">
        <v>116</v>
      </c>
      <c r="C201" s="18" t="s">
        <v>35</v>
      </c>
      <c r="D201" s="7">
        <v>5.3</v>
      </c>
      <c r="E201" s="17">
        <v>100</v>
      </c>
      <c r="F201" s="11">
        <f t="shared" si="23"/>
        <v>530</v>
      </c>
      <c r="G201" s="12"/>
    </row>
    <row r="202" ht="24" customHeight="1" spans="1:7">
      <c r="A202" s="6" t="s">
        <v>261</v>
      </c>
      <c r="B202" s="12" t="s">
        <v>262</v>
      </c>
      <c r="C202" s="6"/>
      <c r="D202" s="6"/>
      <c r="E202" s="11"/>
      <c r="F202" s="11"/>
      <c r="G202" s="12"/>
    </row>
    <row r="203" ht="24" customHeight="1" spans="1:7">
      <c r="A203" s="6">
        <v>1</v>
      </c>
      <c r="B203" s="12" t="s">
        <v>263</v>
      </c>
      <c r="C203" s="18" t="s">
        <v>20</v>
      </c>
      <c r="D203" s="7">
        <v>98</v>
      </c>
      <c r="E203" s="11">
        <v>200</v>
      </c>
      <c r="F203" s="11">
        <f>E203*D203</f>
        <v>19600</v>
      </c>
      <c r="G203" s="12"/>
    </row>
    <row r="204" ht="24" customHeight="1" spans="1:7">
      <c r="A204" s="6">
        <v>2</v>
      </c>
      <c r="B204" s="12" t="s">
        <v>264</v>
      </c>
      <c r="C204" s="18" t="s">
        <v>20</v>
      </c>
      <c r="D204" s="7">
        <v>208</v>
      </c>
      <c r="E204" s="11">
        <v>190.25</v>
      </c>
      <c r="F204" s="11">
        <f>E204*D204</f>
        <v>39572</v>
      </c>
      <c r="G204" s="12" t="s">
        <v>265</v>
      </c>
    </row>
    <row r="205" ht="24" customHeight="1" spans="1:7">
      <c r="A205" s="6">
        <v>3</v>
      </c>
      <c r="B205" s="12" t="s">
        <v>266</v>
      </c>
      <c r="C205" s="6" t="s">
        <v>35</v>
      </c>
      <c r="D205" s="6">
        <v>40</v>
      </c>
      <c r="E205" s="17">
        <v>200</v>
      </c>
      <c r="F205" s="11">
        <f>E205*D205</f>
        <v>8000</v>
      </c>
      <c r="G205" s="12"/>
    </row>
    <row r="206" ht="24" customHeight="1" spans="1:7">
      <c r="A206" s="6" t="s">
        <v>267</v>
      </c>
      <c r="B206" s="12" t="s">
        <v>268</v>
      </c>
      <c r="C206" s="6"/>
      <c r="D206" s="6"/>
      <c r="E206" s="17"/>
      <c r="F206" s="11"/>
      <c r="G206" s="12"/>
    </row>
    <row r="207" ht="24" customHeight="1" spans="1:7">
      <c r="A207" s="6">
        <v>1</v>
      </c>
      <c r="B207" s="12" t="s">
        <v>30</v>
      </c>
      <c r="C207" s="18" t="s">
        <v>20</v>
      </c>
      <c r="D207" s="16">
        <v>67</v>
      </c>
      <c r="E207" s="17"/>
      <c r="F207" s="11">
        <f t="shared" ref="F206:F219" si="24">E207*D207</f>
        <v>0</v>
      </c>
      <c r="G207" s="12"/>
    </row>
    <row r="208" ht="24" customHeight="1" spans="1:7">
      <c r="A208" s="6">
        <v>2</v>
      </c>
      <c r="B208" s="12" t="s">
        <v>269</v>
      </c>
      <c r="C208" s="18" t="s">
        <v>20</v>
      </c>
      <c r="D208" s="6">
        <f>66*2.8+(3.9+3.4+2.5)*0.6</f>
        <v>190.68</v>
      </c>
      <c r="E208" s="17">
        <v>39.89</v>
      </c>
      <c r="F208" s="11">
        <f t="shared" si="24"/>
        <v>7606.2252</v>
      </c>
      <c r="G208" s="12"/>
    </row>
    <row r="209" ht="24" customHeight="1" spans="1:7">
      <c r="A209" s="6">
        <v>3</v>
      </c>
      <c r="B209" s="12" t="s">
        <v>270</v>
      </c>
      <c r="C209" s="18" t="s">
        <v>271</v>
      </c>
      <c r="D209" s="6">
        <v>67</v>
      </c>
      <c r="E209" s="17">
        <v>165</v>
      </c>
      <c r="F209" s="11">
        <f t="shared" si="24"/>
        <v>11055</v>
      </c>
      <c r="G209" s="12"/>
    </row>
    <row r="210" ht="24" customHeight="1" spans="1:7">
      <c r="A210" s="6">
        <v>4</v>
      </c>
      <c r="B210" s="12" t="s">
        <v>272</v>
      </c>
      <c r="C210" s="18" t="s">
        <v>20</v>
      </c>
      <c r="D210" s="6">
        <f>63</f>
        <v>63</v>
      </c>
      <c r="E210" s="17">
        <v>18.11</v>
      </c>
      <c r="F210" s="11">
        <f t="shared" si="24"/>
        <v>1140.93</v>
      </c>
      <c r="G210" s="12"/>
    </row>
    <row r="211" ht="24" customHeight="1" spans="1:7">
      <c r="A211" s="6">
        <v>5</v>
      </c>
      <c r="B211" s="12" t="s">
        <v>273</v>
      </c>
      <c r="C211" s="18" t="s">
        <v>20</v>
      </c>
      <c r="D211" s="6">
        <f>7.6*2.4-0.4*1.4-0.8*2.1</f>
        <v>16</v>
      </c>
      <c r="E211" s="17">
        <v>169</v>
      </c>
      <c r="F211" s="11">
        <f t="shared" si="24"/>
        <v>2704</v>
      </c>
      <c r="G211" s="12"/>
    </row>
    <row r="212" ht="24" customHeight="1" spans="1:7">
      <c r="A212" s="6">
        <v>6</v>
      </c>
      <c r="B212" s="12" t="s">
        <v>274</v>
      </c>
      <c r="C212" s="18" t="s">
        <v>20</v>
      </c>
      <c r="D212" s="6">
        <v>3.6</v>
      </c>
      <c r="E212" s="17">
        <v>165</v>
      </c>
      <c r="F212" s="11">
        <f t="shared" si="24"/>
        <v>594</v>
      </c>
      <c r="G212" s="12"/>
    </row>
    <row r="213" ht="24" customHeight="1" spans="1:7">
      <c r="A213" s="6">
        <v>7</v>
      </c>
      <c r="B213" s="12" t="s">
        <v>275</v>
      </c>
      <c r="C213" s="6" t="s">
        <v>276</v>
      </c>
      <c r="D213" s="6">
        <v>3</v>
      </c>
      <c r="E213" s="17">
        <v>1079.1</v>
      </c>
      <c r="F213" s="11">
        <f t="shared" si="24"/>
        <v>3237.3</v>
      </c>
      <c r="G213" s="12"/>
    </row>
    <row r="214" ht="24" customHeight="1" spans="1:7">
      <c r="A214" s="6">
        <v>8</v>
      </c>
      <c r="B214" s="12" t="s">
        <v>277</v>
      </c>
      <c r="C214" s="18" t="s">
        <v>20</v>
      </c>
      <c r="D214" s="7">
        <f>2.5*2.65</f>
        <v>6.625</v>
      </c>
      <c r="E214" s="17">
        <v>579</v>
      </c>
      <c r="F214" s="11">
        <f t="shared" si="24"/>
        <v>3835.875</v>
      </c>
      <c r="G214" s="12"/>
    </row>
    <row r="215" ht="24" customHeight="1" spans="1:7">
      <c r="A215" s="6">
        <v>9</v>
      </c>
      <c r="B215" s="12" t="s">
        <v>278</v>
      </c>
      <c r="C215" s="18" t="s">
        <v>35</v>
      </c>
      <c r="D215" s="6">
        <v>2.5</v>
      </c>
      <c r="E215" s="17">
        <v>712.31</v>
      </c>
      <c r="F215" s="11">
        <f t="shared" si="24"/>
        <v>1780.775</v>
      </c>
      <c r="G215" s="12"/>
    </row>
    <row r="216" ht="24" customHeight="1" spans="1:7">
      <c r="A216" s="6">
        <v>10</v>
      </c>
      <c r="B216" s="12" t="s">
        <v>279</v>
      </c>
      <c r="C216" s="6" t="s">
        <v>44</v>
      </c>
      <c r="D216" s="6">
        <v>1</v>
      </c>
      <c r="E216" s="17">
        <v>1000</v>
      </c>
      <c r="F216" s="11">
        <f t="shared" si="24"/>
        <v>1000</v>
      </c>
      <c r="G216" s="12"/>
    </row>
    <row r="217" ht="24" customHeight="1" spans="1:7">
      <c r="A217" s="6">
        <v>11</v>
      </c>
      <c r="B217" s="12" t="s">
        <v>280</v>
      </c>
      <c r="C217" s="18" t="s">
        <v>20</v>
      </c>
      <c r="D217" s="7">
        <f>2.75*2.65</f>
        <v>7.2875</v>
      </c>
      <c r="E217" s="17">
        <v>579</v>
      </c>
      <c r="F217" s="11">
        <f t="shared" si="24"/>
        <v>4219.4625</v>
      </c>
      <c r="G217" s="12"/>
    </row>
    <row r="218" ht="24" customHeight="1" spans="1:7">
      <c r="A218" s="6">
        <v>12</v>
      </c>
      <c r="B218" s="12" t="s">
        <v>281</v>
      </c>
      <c r="C218" s="18" t="s">
        <v>35</v>
      </c>
      <c r="D218" s="6">
        <v>2</v>
      </c>
      <c r="E218" s="17">
        <v>712.31</v>
      </c>
      <c r="F218" s="11">
        <f t="shared" si="24"/>
        <v>1424.62</v>
      </c>
      <c r="G218" s="12"/>
    </row>
    <row r="219" ht="24" customHeight="1" spans="1:7">
      <c r="A219" s="6">
        <v>13</v>
      </c>
      <c r="B219" s="12" t="s">
        <v>282</v>
      </c>
      <c r="C219" s="6" t="s">
        <v>44</v>
      </c>
      <c r="D219" s="6">
        <v>1</v>
      </c>
      <c r="E219" s="17">
        <v>1000</v>
      </c>
      <c r="F219" s="11">
        <f t="shared" si="24"/>
        <v>1000</v>
      </c>
      <c r="G219" s="12"/>
    </row>
    <row r="220" ht="24" customHeight="1" spans="1:7">
      <c r="A220" s="6" t="s">
        <v>283</v>
      </c>
      <c r="B220" s="12" t="s">
        <v>284</v>
      </c>
      <c r="C220" s="6"/>
      <c r="D220" s="7"/>
      <c r="E220" s="17"/>
      <c r="F220" s="11"/>
      <c r="G220" s="12"/>
    </row>
    <row r="221" ht="24" customHeight="1" spans="1:7">
      <c r="A221" s="6">
        <v>1</v>
      </c>
      <c r="B221" s="12" t="s">
        <v>285</v>
      </c>
      <c r="C221" s="18" t="s">
        <v>20</v>
      </c>
      <c r="D221" s="7">
        <f>2*2.44*22</f>
        <v>107.36</v>
      </c>
      <c r="E221" s="17">
        <v>150</v>
      </c>
      <c r="F221" s="11">
        <f>E221*D221</f>
        <v>16104</v>
      </c>
      <c r="G221" s="12"/>
    </row>
    <row r="222" ht="36" customHeight="1" spans="1:7">
      <c r="A222" s="6" t="s">
        <v>286</v>
      </c>
      <c r="B222" s="13" t="s">
        <v>287</v>
      </c>
      <c r="C222" s="6"/>
      <c r="D222" s="7"/>
      <c r="E222" s="17"/>
      <c r="F222" s="11"/>
      <c r="G222" s="12"/>
    </row>
    <row r="223" ht="32" customHeight="1" spans="1:7">
      <c r="A223" s="6">
        <v>1</v>
      </c>
      <c r="B223" s="13" t="s">
        <v>287</v>
      </c>
      <c r="C223" s="6" t="s">
        <v>288</v>
      </c>
      <c r="D223" s="7">
        <v>12</v>
      </c>
      <c r="E223" s="17">
        <v>150</v>
      </c>
      <c r="F223" s="11">
        <f>E223*D223</f>
        <v>1800</v>
      </c>
      <c r="G223" s="12"/>
    </row>
    <row r="224" ht="27" customHeight="1" spans="1:7">
      <c r="A224" s="6" t="s">
        <v>289</v>
      </c>
      <c r="B224" s="6" t="s">
        <v>290</v>
      </c>
      <c r="C224" s="6"/>
      <c r="D224" s="6"/>
      <c r="E224" s="11"/>
      <c r="F224" s="11">
        <f>SUM(F3:F223)</f>
        <v>422797.11056</v>
      </c>
      <c r="G224" s="12"/>
    </row>
    <row r="225" ht="35" customHeight="1" spans="1:6">
      <c r="A225" s="16"/>
      <c r="B225" s="16"/>
      <c r="C225" s="16"/>
      <c r="D225" s="19"/>
      <c r="E225" s="19"/>
      <c r="F225" s="19"/>
    </row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</sheetData>
  <autoFilter ref="A2:G224">
    <extLst/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workbookViewId="0">
      <selection activeCell="J9" sqref="J9:K9"/>
    </sheetView>
  </sheetViews>
  <sheetFormatPr defaultColWidth="9" defaultRowHeight="13.5" outlineLevelCol="6"/>
  <cols>
    <col min="1" max="1" width="9" style="2"/>
    <col min="2" max="2" width="16" style="2" customWidth="1"/>
    <col min="3" max="3" width="9" style="2"/>
    <col min="4" max="4" width="11.75" style="2" customWidth="1"/>
    <col min="5" max="5" width="11" style="3" customWidth="1"/>
    <col min="6" max="6" width="10.875" style="3" customWidth="1"/>
    <col min="7" max="16384" width="9" style="2"/>
  </cols>
  <sheetData>
    <row r="1" ht="14.25" spans="1:7">
      <c r="A1" s="4" t="s">
        <v>10</v>
      </c>
      <c r="B1" s="4"/>
      <c r="C1" s="4"/>
      <c r="D1" s="4"/>
      <c r="E1" s="5"/>
      <c r="F1" s="5"/>
      <c r="G1" s="4"/>
    </row>
    <row r="2" spans="1:7">
      <c r="A2" s="6" t="s">
        <v>1</v>
      </c>
      <c r="B2" s="6" t="s">
        <v>2</v>
      </c>
      <c r="C2" s="6" t="s">
        <v>3</v>
      </c>
      <c r="D2" s="6" t="s">
        <v>11</v>
      </c>
      <c r="E2" s="7" t="s">
        <v>12</v>
      </c>
      <c r="F2" s="7" t="s">
        <v>13</v>
      </c>
      <c r="G2" s="6" t="s">
        <v>5</v>
      </c>
    </row>
    <row r="3" ht="27" customHeight="1" spans="1:7">
      <c r="A3" s="6" t="s">
        <v>14</v>
      </c>
      <c r="B3" s="8" t="s">
        <v>15</v>
      </c>
      <c r="C3" s="9"/>
      <c r="D3" s="10"/>
      <c r="E3" s="11"/>
      <c r="F3" s="11"/>
      <c r="G3" s="12"/>
    </row>
    <row r="4" ht="22" customHeight="1" spans="1:7">
      <c r="A4" s="6" t="s">
        <v>16</v>
      </c>
      <c r="B4" s="13" t="s">
        <v>17</v>
      </c>
      <c r="C4" s="6"/>
      <c r="D4" s="6"/>
      <c r="E4" s="11"/>
      <c r="F4" s="11"/>
      <c r="G4" s="12"/>
    </row>
    <row r="5" ht="25" customHeight="1" spans="1:7">
      <c r="A5" s="6" t="s">
        <v>18</v>
      </c>
      <c r="B5" s="12" t="s">
        <v>291</v>
      </c>
      <c r="C5" s="12" t="s">
        <v>292</v>
      </c>
      <c r="D5" s="12">
        <v>9</v>
      </c>
      <c r="E5" s="14">
        <v>60.08</v>
      </c>
      <c r="F5" s="14">
        <f>E5*D5</f>
        <v>540.72</v>
      </c>
      <c r="G5" s="12"/>
    </row>
    <row r="6" ht="25" customHeight="1" spans="1:7">
      <c r="A6" s="6" t="s">
        <v>21</v>
      </c>
      <c r="B6" s="12" t="s">
        <v>293</v>
      </c>
      <c r="C6" s="12" t="s">
        <v>35</v>
      </c>
      <c r="D6" s="12">
        <f>5.4+4.75+8.5</f>
        <v>18.65</v>
      </c>
      <c r="E6" s="14">
        <v>40.44</v>
      </c>
      <c r="F6" s="14">
        <f>E6*D6</f>
        <v>754.206</v>
      </c>
      <c r="G6" s="12"/>
    </row>
    <row r="7" s="2" customFormat="1" ht="25" customHeight="1" spans="1:7">
      <c r="A7" s="6" t="s">
        <v>23</v>
      </c>
      <c r="B7" s="12" t="s">
        <v>294</v>
      </c>
      <c r="C7" s="12" t="s">
        <v>292</v>
      </c>
      <c r="D7" s="12">
        <v>4</v>
      </c>
      <c r="E7" s="14">
        <v>110</v>
      </c>
      <c r="F7" s="14">
        <f>E7*D7</f>
        <v>440</v>
      </c>
      <c r="G7" s="12"/>
    </row>
    <row r="8" s="2" customFormat="1" ht="25" customHeight="1" spans="1:7">
      <c r="A8" s="6" t="s">
        <v>25</v>
      </c>
      <c r="B8" s="12" t="s">
        <v>295</v>
      </c>
      <c r="C8" s="12" t="s">
        <v>35</v>
      </c>
      <c r="D8" s="12">
        <f>1.8+9.2+5.8+1.8+8.2+1.45+1+1.8+9.2+6</f>
        <v>46.25</v>
      </c>
      <c r="E8" s="14">
        <v>20.87</v>
      </c>
      <c r="F8" s="14">
        <f t="shared" ref="F8:F19" si="0">E8*D8</f>
        <v>965.2375</v>
      </c>
      <c r="G8" s="12"/>
    </row>
    <row r="9" s="2" customFormat="1" ht="25" customHeight="1" spans="1:7">
      <c r="A9" s="6" t="s">
        <v>27</v>
      </c>
      <c r="B9" s="12" t="s">
        <v>296</v>
      </c>
      <c r="C9" s="12" t="s">
        <v>35</v>
      </c>
      <c r="D9" s="12">
        <f>D8*2</f>
        <v>92.5</v>
      </c>
      <c r="E9" s="14">
        <v>3.7</v>
      </c>
      <c r="F9" s="14">
        <f t="shared" si="0"/>
        <v>342.25</v>
      </c>
      <c r="G9" s="12"/>
    </row>
    <row r="10" s="2" customFormat="1" ht="25" customHeight="1" spans="1:7">
      <c r="A10" s="6" t="s">
        <v>29</v>
      </c>
      <c r="B10" s="12" t="s">
        <v>297</v>
      </c>
      <c r="C10" s="12" t="s">
        <v>35</v>
      </c>
      <c r="D10" s="12">
        <f>3.85*2</f>
        <v>7.7</v>
      </c>
      <c r="E10" s="14">
        <v>120</v>
      </c>
      <c r="F10" s="14">
        <f t="shared" si="0"/>
        <v>924</v>
      </c>
      <c r="G10" s="12"/>
    </row>
    <row r="11" s="2" customFormat="1" ht="25" customHeight="1" spans="1:7">
      <c r="A11" s="6" t="s">
        <v>31</v>
      </c>
      <c r="B11" s="12" t="s">
        <v>298</v>
      </c>
      <c r="C11" s="12" t="s">
        <v>44</v>
      </c>
      <c r="D11" s="12">
        <v>2</v>
      </c>
      <c r="E11" s="14">
        <v>90</v>
      </c>
      <c r="F11" s="14">
        <f t="shared" si="0"/>
        <v>180</v>
      </c>
      <c r="G11" s="12"/>
    </row>
    <row r="12" s="2" customFormat="1" ht="25" customHeight="1" spans="1:7">
      <c r="A12" s="6" t="s">
        <v>33</v>
      </c>
      <c r="B12" s="13" t="s">
        <v>49</v>
      </c>
      <c r="C12" s="12"/>
      <c r="D12" s="12"/>
      <c r="E12" s="14"/>
      <c r="F12" s="14"/>
      <c r="G12" s="12"/>
    </row>
    <row r="13" s="2" customFormat="1" ht="25" customHeight="1" spans="1:7">
      <c r="A13" s="6" t="s">
        <v>36</v>
      </c>
      <c r="B13" s="12" t="s">
        <v>291</v>
      </c>
      <c r="C13" s="12" t="s">
        <v>292</v>
      </c>
      <c r="D13" s="12">
        <v>11</v>
      </c>
      <c r="E13" s="14">
        <v>60.08</v>
      </c>
      <c r="F13" s="14">
        <f t="shared" si="0"/>
        <v>660.88</v>
      </c>
      <c r="G13" s="12"/>
    </row>
    <row r="14" s="2" customFormat="1" ht="25" customHeight="1" spans="1:7">
      <c r="A14" s="6" t="s">
        <v>38</v>
      </c>
      <c r="B14" s="12" t="s">
        <v>293</v>
      </c>
      <c r="C14" s="12" t="s">
        <v>35</v>
      </c>
      <c r="D14" s="12">
        <v>8.9</v>
      </c>
      <c r="E14" s="14">
        <v>40.44</v>
      </c>
      <c r="F14" s="14">
        <f t="shared" si="0"/>
        <v>359.916</v>
      </c>
      <c r="G14" s="12"/>
    </row>
    <row r="15" s="2" customFormat="1" ht="25" customHeight="1" spans="1:7">
      <c r="A15" s="6" t="s">
        <v>40</v>
      </c>
      <c r="B15" s="12" t="s">
        <v>299</v>
      </c>
      <c r="C15" s="12" t="s">
        <v>35</v>
      </c>
      <c r="D15" s="12">
        <v>6.6</v>
      </c>
      <c r="E15" s="14">
        <v>110</v>
      </c>
      <c r="F15" s="14">
        <f t="shared" si="0"/>
        <v>726</v>
      </c>
      <c r="G15" s="12"/>
    </row>
    <row r="16" ht="25" customHeight="1" spans="1:7">
      <c r="A16" s="6" t="s">
        <v>42</v>
      </c>
      <c r="B16" s="12" t="s">
        <v>295</v>
      </c>
      <c r="C16" s="12" t="s">
        <v>35</v>
      </c>
      <c r="D16" s="12">
        <f>1.8+1.3+8+5.2*2+1.9+1.8+2.5</f>
        <v>27.7</v>
      </c>
      <c r="E16" s="14">
        <v>20.87</v>
      </c>
      <c r="F16" s="14">
        <f t="shared" si="0"/>
        <v>578.099</v>
      </c>
      <c r="G16" s="12"/>
    </row>
    <row r="17" ht="25" customHeight="1" spans="1:7">
      <c r="A17" s="6" t="s">
        <v>45</v>
      </c>
      <c r="B17" s="12" t="s">
        <v>296</v>
      </c>
      <c r="C17" s="12" t="s">
        <v>35</v>
      </c>
      <c r="D17" s="12">
        <f>D16*2</f>
        <v>55.4</v>
      </c>
      <c r="E17" s="14">
        <v>3.7</v>
      </c>
      <c r="F17" s="14">
        <f t="shared" si="0"/>
        <v>204.98</v>
      </c>
      <c r="G17" s="12"/>
    </row>
    <row r="18" ht="25" customHeight="1" spans="1:7">
      <c r="A18" s="6" t="s">
        <v>47</v>
      </c>
      <c r="B18" s="12" t="s">
        <v>297</v>
      </c>
      <c r="C18" s="12" t="s">
        <v>35</v>
      </c>
      <c r="D18" s="12">
        <f>3*2</f>
        <v>6</v>
      </c>
      <c r="E18" s="14">
        <v>120</v>
      </c>
      <c r="F18" s="14">
        <f t="shared" si="0"/>
        <v>720</v>
      </c>
      <c r="G18" s="12"/>
    </row>
    <row r="19" ht="25" customHeight="1" spans="1:7">
      <c r="A19" s="6" t="s">
        <v>48</v>
      </c>
      <c r="B19" s="12" t="s">
        <v>298</v>
      </c>
      <c r="C19" s="12" t="s">
        <v>44</v>
      </c>
      <c r="D19" s="12">
        <v>2</v>
      </c>
      <c r="E19" s="14">
        <v>90</v>
      </c>
      <c r="F19" s="14">
        <f t="shared" si="0"/>
        <v>180</v>
      </c>
      <c r="G19" s="12"/>
    </row>
    <row r="20" ht="25" customHeight="1" spans="1:7">
      <c r="A20" s="6" t="s">
        <v>50</v>
      </c>
      <c r="B20" s="13" t="s">
        <v>62</v>
      </c>
      <c r="C20" s="12"/>
      <c r="D20" s="12"/>
      <c r="E20" s="14"/>
      <c r="F20" s="14"/>
      <c r="G20" s="12"/>
    </row>
    <row r="21" ht="25" customHeight="1" spans="1:7">
      <c r="A21" s="6" t="s">
        <v>51</v>
      </c>
      <c r="B21" s="12" t="s">
        <v>291</v>
      </c>
      <c r="C21" s="12" t="s">
        <v>292</v>
      </c>
      <c r="D21" s="12">
        <v>11</v>
      </c>
      <c r="E21" s="14">
        <v>60.08</v>
      </c>
      <c r="F21" s="14">
        <f t="shared" ref="F21:F26" si="1">E21*D21</f>
        <v>660.88</v>
      </c>
      <c r="G21" s="12"/>
    </row>
    <row r="22" ht="25" customHeight="1" spans="1:7">
      <c r="A22" s="6" t="s">
        <v>52</v>
      </c>
      <c r="B22" s="12" t="s">
        <v>293</v>
      </c>
      <c r="C22" s="12" t="s">
        <v>35</v>
      </c>
      <c r="D22" s="12">
        <f>8.9+6.5</f>
        <v>15.4</v>
      </c>
      <c r="E22" s="14">
        <v>40.44</v>
      </c>
      <c r="F22" s="14">
        <f t="shared" si="1"/>
        <v>622.776</v>
      </c>
      <c r="G22" s="12"/>
    </row>
    <row r="23" ht="25" customHeight="1" spans="1:7">
      <c r="A23" s="6" t="s">
        <v>54</v>
      </c>
      <c r="B23" s="12" t="s">
        <v>295</v>
      </c>
      <c r="C23" s="12" t="s">
        <v>35</v>
      </c>
      <c r="D23" s="12">
        <f>1.8+9.2+5.8+1.8+8.2+1.45+1+1.8+9.2+6</f>
        <v>46.25</v>
      </c>
      <c r="E23" s="14">
        <v>20.87</v>
      </c>
      <c r="F23" s="14">
        <f t="shared" si="1"/>
        <v>965.2375</v>
      </c>
      <c r="G23" s="12"/>
    </row>
    <row r="24" ht="25" customHeight="1" spans="1:7">
      <c r="A24" s="6" t="s">
        <v>55</v>
      </c>
      <c r="B24" s="12" t="s">
        <v>296</v>
      </c>
      <c r="C24" s="12" t="s">
        <v>35</v>
      </c>
      <c r="D24" s="12">
        <f>D23*2</f>
        <v>92.5</v>
      </c>
      <c r="E24" s="14">
        <v>3.7</v>
      </c>
      <c r="F24" s="14">
        <f t="shared" si="1"/>
        <v>342.25</v>
      </c>
      <c r="G24" s="12"/>
    </row>
    <row r="25" ht="25" customHeight="1" spans="1:7">
      <c r="A25" s="6" t="s">
        <v>56</v>
      </c>
      <c r="B25" s="12" t="s">
        <v>297</v>
      </c>
      <c r="C25" s="12" t="s">
        <v>35</v>
      </c>
      <c r="D25" s="12">
        <f>3.85*2</f>
        <v>7.7</v>
      </c>
      <c r="E25" s="14">
        <v>120</v>
      </c>
      <c r="F25" s="14">
        <f t="shared" si="1"/>
        <v>924</v>
      </c>
      <c r="G25" s="12"/>
    </row>
    <row r="26" ht="25" customHeight="1" spans="1:7">
      <c r="A26" s="6" t="s">
        <v>57</v>
      </c>
      <c r="B26" s="12" t="s">
        <v>298</v>
      </c>
      <c r="C26" s="12" t="s">
        <v>44</v>
      </c>
      <c r="D26" s="12">
        <v>2</v>
      </c>
      <c r="E26" s="14">
        <v>90</v>
      </c>
      <c r="F26" s="14">
        <f t="shared" si="1"/>
        <v>180</v>
      </c>
      <c r="G26" s="12"/>
    </row>
    <row r="27" ht="25" customHeight="1" spans="1:7">
      <c r="A27" s="6" t="s">
        <v>59</v>
      </c>
      <c r="B27" s="13" t="s">
        <v>73</v>
      </c>
      <c r="C27" s="6"/>
      <c r="D27" s="6"/>
      <c r="E27" s="11"/>
      <c r="F27" s="11"/>
      <c r="G27" s="12"/>
    </row>
    <row r="28" ht="25" customHeight="1" spans="1:7">
      <c r="A28" s="6" t="s">
        <v>60</v>
      </c>
      <c r="B28" s="12" t="s">
        <v>291</v>
      </c>
      <c r="C28" s="12" t="s">
        <v>292</v>
      </c>
      <c r="D28" s="12">
        <v>4</v>
      </c>
      <c r="E28" s="14">
        <v>60.08</v>
      </c>
      <c r="F28" s="14">
        <f>E28*D28</f>
        <v>240.32</v>
      </c>
      <c r="G28" s="12"/>
    </row>
    <row r="29" ht="25" customHeight="1" spans="1:7">
      <c r="A29" s="6" t="s">
        <v>61</v>
      </c>
      <c r="B29" s="12" t="s">
        <v>294</v>
      </c>
      <c r="C29" s="12" t="s">
        <v>292</v>
      </c>
      <c r="D29" s="12">
        <v>4</v>
      </c>
      <c r="E29" s="14">
        <v>110</v>
      </c>
      <c r="F29" s="14">
        <f>E29*D29</f>
        <v>440</v>
      </c>
      <c r="G29" s="12"/>
    </row>
    <row r="30" ht="25" customHeight="1" spans="1:7">
      <c r="A30" s="6" t="s">
        <v>63</v>
      </c>
      <c r="B30" s="12" t="s">
        <v>295</v>
      </c>
      <c r="C30" s="12" t="s">
        <v>35</v>
      </c>
      <c r="D30" s="12">
        <f>1.8+1.7+1.4+4+7.6</f>
        <v>16.5</v>
      </c>
      <c r="E30" s="14">
        <v>20.87</v>
      </c>
      <c r="F30" s="14">
        <f t="shared" ref="F30:F40" si="2">E30*D30</f>
        <v>344.355</v>
      </c>
      <c r="G30" s="12"/>
    </row>
    <row r="31" ht="25" customHeight="1" spans="1:7">
      <c r="A31" s="6" t="s">
        <v>64</v>
      </c>
      <c r="B31" s="12" t="s">
        <v>296</v>
      </c>
      <c r="C31" s="12" t="s">
        <v>35</v>
      </c>
      <c r="D31" s="12">
        <f>D30*2</f>
        <v>33</v>
      </c>
      <c r="E31" s="14">
        <v>3.7</v>
      </c>
      <c r="F31" s="14">
        <f t="shared" si="2"/>
        <v>122.1</v>
      </c>
      <c r="G31" s="12"/>
    </row>
    <row r="32" ht="25" customHeight="1" spans="1:7">
      <c r="A32" s="6" t="s">
        <v>65</v>
      </c>
      <c r="B32" s="12" t="s">
        <v>297</v>
      </c>
      <c r="C32" s="12" t="s">
        <v>35</v>
      </c>
      <c r="D32" s="12">
        <f>3.34*2</f>
        <v>6.68</v>
      </c>
      <c r="E32" s="14">
        <v>120</v>
      </c>
      <c r="F32" s="14">
        <f t="shared" si="2"/>
        <v>801.6</v>
      </c>
      <c r="G32" s="12"/>
    </row>
    <row r="33" ht="25" customHeight="1" spans="1:7">
      <c r="A33" s="6" t="s">
        <v>66</v>
      </c>
      <c r="B33" s="12" t="s">
        <v>300</v>
      </c>
      <c r="C33" s="12" t="s">
        <v>44</v>
      </c>
      <c r="D33" s="12">
        <v>2</v>
      </c>
      <c r="E33" s="14">
        <v>90</v>
      </c>
      <c r="F33" s="14">
        <f t="shared" si="2"/>
        <v>180</v>
      </c>
      <c r="G33" s="12"/>
    </row>
    <row r="34" ht="25" customHeight="1" spans="1:7">
      <c r="A34" s="6" t="s">
        <v>67</v>
      </c>
      <c r="B34" s="13" t="s">
        <v>91</v>
      </c>
      <c r="C34" s="6"/>
      <c r="D34" s="6"/>
      <c r="E34" s="11"/>
      <c r="F34" s="11"/>
      <c r="G34" s="12"/>
    </row>
    <row r="35" ht="25" customHeight="1" spans="1:7">
      <c r="A35" s="6" t="s">
        <v>68</v>
      </c>
      <c r="B35" s="12" t="s">
        <v>291</v>
      </c>
      <c r="C35" s="12" t="s">
        <v>292</v>
      </c>
      <c r="D35" s="12">
        <v>4</v>
      </c>
      <c r="E35" s="14">
        <v>60.08</v>
      </c>
      <c r="F35" s="14">
        <f t="shared" si="2"/>
        <v>240.32</v>
      </c>
      <c r="G35" s="12"/>
    </row>
    <row r="36" ht="25" customHeight="1" spans="1:7">
      <c r="A36" s="6" t="s">
        <v>70</v>
      </c>
      <c r="B36" s="12" t="s">
        <v>294</v>
      </c>
      <c r="C36" s="12" t="s">
        <v>292</v>
      </c>
      <c r="D36" s="12">
        <v>10</v>
      </c>
      <c r="E36" s="14">
        <v>110</v>
      </c>
      <c r="F36" s="14">
        <f t="shared" si="2"/>
        <v>1100</v>
      </c>
      <c r="G36" s="12"/>
    </row>
    <row r="37" ht="25" customHeight="1" spans="1:7">
      <c r="A37" s="6" t="s">
        <v>71</v>
      </c>
      <c r="B37" s="12" t="s">
        <v>295</v>
      </c>
      <c r="C37" s="12" t="s">
        <v>35</v>
      </c>
      <c r="D37" s="12">
        <f>1.8+1.7+1.4+4+7.6</f>
        <v>16.5</v>
      </c>
      <c r="E37" s="14">
        <v>20.87</v>
      </c>
      <c r="F37" s="14">
        <f t="shared" si="2"/>
        <v>344.355</v>
      </c>
      <c r="G37" s="12"/>
    </row>
    <row r="38" ht="25" customHeight="1" spans="1:7">
      <c r="A38" s="6" t="s">
        <v>72</v>
      </c>
      <c r="B38" s="12" t="s">
        <v>296</v>
      </c>
      <c r="C38" s="12" t="s">
        <v>35</v>
      </c>
      <c r="D38" s="12">
        <f>D37*2</f>
        <v>33</v>
      </c>
      <c r="E38" s="14">
        <v>3.7</v>
      </c>
      <c r="F38" s="14">
        <f t="shared" si="2"/>
        <v>122.1</v>
      </c>
      <c r="G38" s="12"/>
    </row>
    <row r="39" ht="25" customHeight="1" spans="1:7">
      <c r="A39" s="6" t="s">
        <v>74</v>
      </c>
      <c r="B39" s="12" t="s">
        <v>297</v>
      </c>
      <c r="C39" s="12" t="s">
        <v>35</v>
      </c>
      <c r="D39" s="12">
        <f>3.5*2</f>
        <v>7</v>
      </c>
      <c r="E39" s="14">
        <v>120</v>
      </c>
      <c r="F39" s="14">
        <f t="shared" si="2"/>
        <v>840</v>
      </c>
      <c r="G39" s="12"/>
    </row>
    <row r="40" ht="25" customHeight="1" spans="1:7">
      <c r="A40" s="6" t="s">
        <v>75</v>
      </c>
      <c r="B40" s="12" t="s">
        <v>300</v>
      </c>
      <c r="C40" s="12" t="s">
        <v>44</v>
      </c>
      <c r="D40" s="12">
        <v>2</v>
      </c>
      <c r="E40" s="14">
        <v>90</v>
      </c>
      <c r="F40" s="14">
        <f t="shared" si="2"/>
        <v>180</v>
      </c>
      <c r="G40" s="12"/>
    </row>
    <row r="41" ht="25" customHeight="1" spans="1:7">
      <c r="A41" s="6" t="s">
        <v>76</v>
      </c>
      <c r="B41" s="13" t="s">
        <v>109</v>
      </c>
      <c r="C41" s="12"/>
      <c r="D41" s="12"/>
      <c r="E41" s="14"/>
      <c r="F41" s="14"/>
      <c r="G41" s="12"/>
    </row>
    <row r="42" ht="25" customHeight="1" spans="1:7">
      <c r="A42" s="6" t="s">
        <v>77</v>
      </c>
      <c r="B42" s="12" t="s">
        <v>301</v>
      </c>
      <c r="C42" s="12" t="s">
        <v>292</v>
      </c>
      <c r="D42" s="12">
        <v>6</v>
      </c>
      <c r="E42" s="14">
        <v>77.41</v>
      </c>
      <c r="F42" s="14">
        <f t="shared" ref="F42:F46" si="3">E42*D42</f>
        <v>464.46</v>
      </c>
      <c r="G42" s="12"/>
    </row>
    <row r="43" ht="25" customHeight="1" spans="1:7">
      <c r="A43" s="6" t="s">
        <v>78</v>
      </c>
      <c r="B43" s="12" t="s">
        <v>295</v>
      </c>
      <c r="C43" s="12" t="s">
        <v>35</v>
      </c>
      <c r="D43" s="12">
        <v>20</v>
      </c>
      <c r="E43" s="14">
        <v>20.87</v>
      </c>
      <c r="F43" s="14">
        <f t="shared" si="3"/>
        <v>417.4</v>
      </c>
      <c r="G43" s="12"/>
    </row>
    <row r="44" ht="25" customHeight="1" spans="1:7">
      <c r="A44" s="6" t="s">
        <v>79</v>
      </c>
      <c r="B44" s="12" t="s">
        <v>296</v>
      </c>
      <c r="C44" s="12" t="s">
        <v>35</v>
      </c>
      <c r="D44" s="12">
        <f>D43*2</f>
        <v>40</v>
      </c>
      <c r="E44" s="14">
        <v>3.7</v>
      </c>
      <c r="F44" s="14">
        <f t="shared" si="3"/>
        <v>148</v>
      </c>
      <c r="G44" s="12"/>
    </row>
    <row r="45" ht="25" customHeight="1" spans="1:7">
      <c r="A45" s="6" t="s">
        <v>80</v>
      </c>
      <c r="B45" s="12" t="s">
        <v>297</v>
      </c>
      <c r="C45" s="12" t="s">
        <v>35</v>
      </c>
      <c r="D45" s="12">
        <f>3.45*3+1.6*3</f>
        <v>15.15</v>
      </c>
      <c r="E45" s="14">
        <v>120</v>
      </c>
      <c r="F45" s="14">
        <f t="shared" si="3"/>
        <v>1818</v>
      </c>
      <c r="G45" s="12"/>
    </row>
    <row r="46" ht="25" customHeight="1" spans="1:7">
      <c r="A46" s="6" t="s">
        <v>81</v>
      </c>
      <c r="B46" s="12" t="s">
        <v>300</v>
      </c>
      <c r="C46" s="12" t="s">
        <v>44</v>
      </c>
      <c r="D46" s="12">
        <v>2</v>
      </c>
      <c r="E46" s="14">
        <v>90</v>
      </c>
      <c r="F46" s="14">
        <f t="shared" si="3"/>
        <v>180</v>
      </c>
      <c r="G46" s="12"/>
    </row>
    <row r="47" ht="25" customHeight="1" spans="1:7">
      <c r="A47" s="6" t="s">
        <v>82</v>
      </c>
      <c r="B47" s="13" t="s">
        <v>118</v>
      </c>
      <c r="C47" s="12"/>
      <c r="D47" s="12"/>
      <c r="E47" s="14"/>
      <c r="F47" s="14"/>
      <c r="G47" s="12"/>
    </row>
    <row r="48" ht="25" customHeight="1" spans="1:7">
      <c r="A48" s="6" t="s">
        <v>83</v>
      </c>
      <c r="B48" s="12" t="s">
        <v>301</v>
      </c>
      <c r="C48" s="12" t="s">
        <v>292</v>
      </c>
      <c r="D48" s="12">
        <v>6</v>
      </c>
      <c r="E48" s="14">
        <v>77.41</v>
      </c>
      <c r="F48" s="14">
        <f t="shared" ref="F48:F52" si="4">E48*D48</f>
        <v>464.46</v>
      </c>
      <c r="G48" s="12"/>
    </row>
    <row r="49" ht="25" customHeight="1" spans="1:7">
      <c r="A49" s="6" t="s">
        <v>85</v>
      </c>
      <c r="B49" s="12" t="s">
        <v>295</v>
      </c>
      <c r="C49" s="12" t="s">
        <v>35</v>
      </c>
      <c r="D49" s="12">
        <v>30</v>
      </c>
      <c r="E49" s="14">
        <v>20.87</v>
      </c>
      <c r="F49" s="14">
        <f t="shared" si="4"/>
        <v>626.1</v>
      </c>
      <c r="G49" s="12"/>
    </row>
    <row r="50" ht="25" customHeight="1" spans="1:7">
      <c r="A50" s="6" t="s">
        <v>86</v>
      </c>
      <c r="B50" s="12" t="s">
        <v>296</v>
      </c>
      <c r="C50" s="12" t="s">
        <v>35</v>
      </c>
      <c r="D50" s="12">
        <f>D49*2</f>
        <v>60</v>
      </c>
      <c r="E50" s="14">
        <v>3.7</v>
      </c>
      <c r="F50" s="14">
        <f t="shared" si="4"/>
        <v>222</v>
      </c>
      <c r="G50" s="12"/>
    </row>
    <row r="51" ht="25" customHeight="1" spans="1:7">
      <c r="A51" s="6" t="s">
        <v>87</v>
      </c>
      <c r="B51" s="12" t="s">
        <v>297</v>
      </c>
      <c r="C51" s="12" t="s">
        <v>35</v>
      </c>
      <c r="D51" s="12">
        <f>4.3*3+3.2*1</f>
        <v>16.1</v>
      </c>
      <c r="E51" s="14">
        <v>120</v>
      </c>
      <c r="F51" s="14">
        <f t="shared" si="4"/>
        <v>1932</v>
      </c>
      <c r="G51" s="12"/>
    </row>
    <row r="52" ht="25" customHeight="1" spans="1:7">
      <c r="A52" s="6" t="s">
        <v>88</v>
      </c>
      <c r="B52" s="12" t="s">
        <v>300</v>
      </c>
      <c r="C52" s="12" t="s">
        <v>44</v>
      </c>
      <c r="D52" s="12">
        <v>2</v>
      </c>
      <c r="E52" s="14">
        <v>90</v>
      </c>
      <c r="F52" s="14">
        <f t="shared" si="4"/>
        <v>180</v>
      </c>
      <c r="G52" s="12"/>
    </row>
    <row r="53" ht="25" customHeight="1" spans="1:7">
      <c r="A53" s="6" t="s">
        <v>89</v>
      </c>
      <c r="B53" s="13" t="s">
        <v>126</v>
      </c>
      <c r="C53" s="12"/>
      <c r="D53" s="12"/>
      <c r="E53" s="14"/>
      <c r="F53" s="14"/>
      <c r="G53" s="12"/>
    </row>
    <row r="54" ht="25" customHeight="1" spans="1:7">
      <c r="A54" s="6" t="s">
        <v>90</v>
      </c>
      <c r="B54" s="12" t="s">
        <v>301</v>
      </c>
      <c r="C54" s="12" t="s">
        <v>292</v>
      </c>
      <c r="D54" s="12">
        <v>3</v>
      </c>
      <c r="E54" s="14">
        <v>77.41</v>
      </c>
      <c r="F54" s="14">
        <f>E54*D54</f>
        <v>232.23</v>
      </c>
      <c r="G54" s="12"/>
    </row>
    <row r="55" ht="25" customHeight="1" spans="1:7">
      <c r="A55" s="6" t="s">
        <v>92</v>
      </c>
      <c r="B55" s="12" t="s">
        <v>293</v>
      </c>
      <c r="C55" s="12" t="s">
        <v>35</v>
      </c>
      <c r="D55" s="12">
        <v>9.5</v>
      </c>
      <c r="E55" s="14">
        <v>40.44</v>
      </c>
      <c r="F55" s="14">
        <f>E55*D55</f>
        <v>384.18</v>
      </c>
      <c r="G55" s="12"/>
    </row>
    <row r="56" ht="25" customHeight="1" spans="1:7">
      <c r="A56" s="6" t="s">
        <v>93</v>
      </c>
      <c r="B56" s="12" t="s">
        <v>295</v>
      </c>
      <c r="C56" s="12" t="s">
        <v>35</v>
      </c>
      <c r="D56" s="12">
        <v>20</v>
      </c>
      <c r="E56" s="14">
        <v>20.87</v>
      </c>
      <c r="F56" s="14">
        <f t="shared" ref="F56:F66" si="5">E56*D56</f>
        <v>417.4</v>
      </c>
      <c r="G56" s="12"/>
    </row>
    <row r="57" ht="25" customHeight="1" spans="1:7">
      <c r="A57" s="6" t="s">
        <v>94</v>
      </c>
      <c r="B57" s="12" t="s">
        <v>296</v>
      </c>
      <c r="C57" s="12" t="s">
        <v>35</v>
      </c>
      <c r="D57" s="12">
        <f>D56*2</f>
        <v>40</v>
      </c>
      <c r="E57" s="14">
        <v>3.7</v>
      </c>
      <c r="F57" s="14">
        <f t="shared" si="5"/>
        <v>148</v>
      </c>
      <c r="G57" s="12"/>
    </row>
    <row r="58" ht="25" customHeight="1" spans="1:7">
      <c r="A58" s="6" t="s">
        <v>95</v>
      </c>
      <c r="B58" s="12" t="s">
        <v>297</v>
      </c>
      <c r="C58" s="12" t="s">
        <v>35</v>
      </c>
      <c r="D58" s="12">
        <f>3.87*3</f>
        <v>11.61</v>
      </c>
      <c r="E58" s="14">
        <v>120</v>
      </c>
      <c r="F58" s="14">
        <f t="shared" si="5"/>
        <v>1393.2</v>
      </c>
      <c r="G58" s="12"/>
    </row>
    <row r="59" ht="25" customHeight="1" spans="1:7">
      <c r="A59" s="6" t="s">
        <v>96</v>
      </c>
      <c r="B59" s="12" t="s">
        <v>300</v>
      </c>
      <c r="C59" s="12" t="s">
        <v>44</v>
      </c>
      <c r="D59" s="12">
        <v>2</v>
      </c>
      <c r="E59" s="14">
        <v>90</v>
      </c>
      <c r="F59" s="14">
        <f t="shared" si="5"/>
        <v>180</v>
      </c>
      <c r="G59" s="12"/>
    </row>
    <row r="60" ht="25" customHeight="1" spans="1:7">
      <c r="A60" s="6" t="s">
        <v>97</v>
      </c>
      <c r="B60" s="13" t="s">
        <v>135</v>
      </c>
      <c r="C60" s="12"/>
      <c r="D60" s="12"/>
      <c r="E60" s="14"/>
      <c r="F60" s="14"/>
      <c r="G60" s="12"/>
    </row>
    <row r="61" ht="25" customHeight="1" spans="1:7">
      <c r="A61" s="6" t="s">
        <v>98</v>
      </c>
      <c r="B61" s="12" t="s">
        <v>301</v>
      </c>
      <c r="C61" s="12" t="s">
        <v>292</v>
      </c>
      <c r="D61" s="12">
        <v>3</v>
      </c>
      <c r="E61" s="14">
        <v>77.41</v>
      </c>
      <c r="F61" s="14">
        <f t="shared" si="5"/>
        <v>232.23</v>
      </c>
      <c r="G61" s="12"/>
    </row>
    <row r="62" ht="25" customHeight="1" spans="1:7">
      <c r="A62" s="6" t="s">
        <v>99</v>
      </c>
      <c r="B62" s="12" t="s">
        <v>293</v>
      </c>
      <c r="C62" s="12" t="s">
        <v>35</v>
      </c>
      <c r="D62" s="12">
        <v>9.5</v>
      </c>
      <c r="E62" s="14">
        <v>40.44</v>
      </c>
      <c r="F62" s="14">
        <f t="shared" si="5"/>
        <v>384.18</v>
      </c>
      <c r="G62" s="12"/>
    </row>
    <row r="63" ht="25" customHeight="1" spans="1:7">
      <c r="A63" s="6" t="s">
        <v>100</v>
      </c>
      <c r="B63" s="12" t="s">
        <v>295</v>
      </c>
      <c r="C63" s="12" t="s">
        <v>35</v>
      </c>
      <c r="D63" s="12">
        <v>20</v>
      </c>
      <c r="E63" s="14">
        <v>20.87</v>
      </c>
      <c r="F63" s="14">
        <f t="shared" si="5"/>
        <v>417.4</v>
      </c>
      <c r="G63" s="12"/>
    </row>
    <row r="64" ht="25" customHeight="1" spans="1:7">
      <c r="A64" s="6" t="s">
        <v>101</v>
      </c>
      <c r="B64" s="12" t="s">
        <v>296</v>
      </c>
      <c r="C64" s="12" t="s">
        <v>35</v>
      </c>
      <c r="D64" s="12">
        <f>D63*2</f>
        <v>40</v>
      </c>
      <c r="E64" s="14">
        <v>3.7</v>
      </c>
      <c r="F64" s="14">
        <f t="shared" si="5"/>
        <v>148</v>
      </c>
      <c r="G64" s="12"/>
    </row>
    <row r="65" ht="25" customHeight="1" spans="1:7">
      <c r="A65" s="6" t="s">
        <v>102</v>
      </c>
      <c r="B65" s="12" t="s">
        <v>297</v>
      </c>
      <c r="C65" s="12" t="s">
        <v>35</v>
      </c>
      <c r="D65" s="12">
        <f>3.87*3</f>
        <v>11.61</v>
      </c>
      <c r="E65" s="14">
        <v>120</v>
      </c>
      <c r="F65" s="14">
        <f t="shared" si="5"/>
        <v>1393.2</v>
      </c>
      <c r="G65" s="12"/>
    </row>
    <row r="66" ht="25" customHeight="1" spans="1:7">
      <c r="A66" s="6" t="s">
        <v>103</v>
      </c>
      <c r="B66" s="12" t="s">
        <v>300</v>
      </c>
      <c r="C66" s="12" t="s">
        <v>44</v>
      </c>
      <c r="D66" s="12">
        <v>2</v>
      </c>
      <c r="E66" s="14">
        <v>90</v>
      </c>
      <c r="F66" s="14">
        <f t="shared" si="5"/>
        <v>180</v>
      </c>
      <c r="G66" s="12"/>
    </row>
    <row r="67" ht="25" customHeight="1" spans="1:7">
      <c r="A67" s="6" t="s">
        <v>105</v>
      </c>
      <c r="B67" s="13" t="s">
        <v>144</v>
      </c>
      <c r="C67" s="12"/>
      <c r="D67" s="12"/>
      <c r="E67" s="14"/>
      <c r="F67" s="14"/>
      <c r="G67" s="12"/>
    </row>
    <row r="68" ht="25" customHeight="1" spans="1:7">
      <c r="A68" s="6" t="s">
        <v>106</v>
      </c>
      <c r="B68" s="12" t="s">
        <v>301</v>
      </c>
      <c r="C68" s="12" t="s">
        <v>292</v>
      </c>
      <c r="D68" s="12">
        <v>4</v>
      </c>
      <c r="E68" s="14">
        <v>77.41</v>
      </c>
      <c r="F68" s="14">
        <f>E68*D68</f>
        <v>309.64</v>
      </c>
      <c r="G68" s="12"/>
    </row>
    <row r="69" ht="25" customHeight="1" spans="1:7">
      <c r="A69" s="6" t="s">
        <v>107</v>
      </c>
      <c r="B69" s="12" t="s">
        <v>295</v>
      </c>
      <c r="C69" s="12" t="s">
        <v>35</v>
      </c>
      <c r="D69" s="12">
        <v>20</v>
      </c>
      <c r="E69" s="14">
        <v>20.87</v>
      </c>
      <c r="F69" s="14">
        <f t="shared" ref="F69:F78" si="6">E69*D69</f>
        <v>417.4</v>
      </c>
      <c r="G69" s="12"/>
    </row>
    <row r="70" ht="25" customHeight="1" spans="1:7">
      <c r="A70" s="6" t="s">
        <v>108</v>
      </c>
      <c r="B70" s="12" t="s">
        <v>296</v>
      </c>
      <c r="C70" s="12" t="s">
        <v>35</v>
      </c>
      <c r="D70" s="12">
        <f>D69*2</f>
        <v>40</v>
      </c>
      <c r="E70" s="14">
        <v>3.7</v>
      </c>
      <c r="F70" s="14">
        <f t="shared" si="6"/>
        <v>148</v>
      </c>
      <c r="G70" s="12"/>
    </row>
    <row r="71" ht="25" customHeight="1" spans="1:7">
      <c r="A71" s="6" t="s">
        <v>110</v>
      </c>
      <c r="B71" s="12" t="s">
        <v>297</v>
      </c>
      <c r="C71" s="12" t="s">
        <v>35</v>
      </c>
      <c r="D71" s="12">
        <f>4.3*2+3.2*1</f>
        <v>11.8</v>
      </c>
      <c r="E71" s="14">
        <v>120</v>
      </c>
      <c r="F71" s="14">
        <f t="shared" si="6"/>
        <v>1416</v>
      </c>
      <c r="G71" s="12"/>
    </row>
    <row r="72" ht="25" customHeight="1" spans="1:7">
      <c r="A72" s="6" t="s">
        <v>111</v>
      </c>
      <c r="B72" s="12" t="s">
        <v>300</v>
      </c>
      <c r="C72" s="12" t="s">
        <v>44</v>
      </c>
      <c r="D72" s="12">
        <v>2</v>
      </c>
      <c r="E72" s="14">
        <v>90</v>
      </c>
      <c r="F72" s="14">
        <f t="shared" si="6"/>
        <v>180</v>
      </c>
      <c r="G72" s="12"/>
    </row>
    <row r="73" ht="25" customHeight="1" spans="1:7">
      <c r="A73" s="6" t="s">
        <v>112</v>
      </c>
      <c r="B73" s="13" t="s">
        <v>152</v>
      </c>
      <c r="C73" s="12"/>
      <c r="D73" s="12"/>
      <c r="E73" s="14"/>
      <c r="F73" s="14"/>
      <c r="G73" s="12"/>
    </row>
    <row r="74" ht="25" customHeight="1" spans="1:7">
      <c r="A74" s="6" t="s">
        <v>113</v>
      </c>
      <c r="B74" s="12" t="s">
        <v>301</v>
      </c>
      <c r="C74" s="12" t="s">
        <v>292</v>
      </c>
      <c r="D74" s="12">
        <v>4</v>
      </c>
      <c r="E74" s="14">
        <v>77.41</v>
      </c>
      <c r="F74" s="14">
        <f t="shared" si="6"/>
        <v>309.64</v>
      </c>
      <c r="G74" s="12"/>
    </row>
    <row r="75" ht="25" customHeight="1" spans="1:7">
      <c r="A75" s="6" t="s">
        <v>114</v>
      </c>
      <c r="B75" s="12" t="s">
        <v>295</v>
      </c>
      <c r="C75" s="12" t="s">
        <v>35</v>
      </c>
      <c r="D75" s="12">
        <v>20</v>
      </c>
      <c r="E75" s="14">
        <v>20.87</v>
      </c>
      <c r="F75" s="14">
        <f t="shared" si="6"/>
        <v>417.4</v>
      </c>
      <c r="G75" s="12"/>
    </row>
    <row r="76" ht="25" customHeight="1" spans="1:7">
      <c r="A76" s="6" t="s">
        <v>115</v>
      </c>
      <c r="B76" s="12" t="s">
        <v>296</v>
      </c>
      <c r="C76" s="12" t="s">
        <v>35</v>
      </c>
      <c r="D76" s="12">
        <f>D75*2</f>
        <v>40</v>
      </c>
      <c r="E76" s="14">
        <v>3.7</v>
      </c>
      <c r="F76" s="14">
        <f t="shared" si="6"/>
        <v>148</v>
      </c>
      <c r="G76" s="12"/>
    </row>
    <row r="77" ht="25" customHeight="1" spans="1:7">
      <c r="A77" s="6" t="s">
        <v>117</v>
      </c>
      <c r="B77" s="12" t="s">
        <v>297</v>
      </c>
      <c r="C77" s="12" t="s">
        <v>35</v>
      </c>
      <c r="D77" s="12">
        <f>4.3*2+3.2*1</f>
        <v>11.8</v>
      </c>
      <c r="E77" s="14">
        <v>120</v>
      </c>
      <c r="F77" s="14">
        <f t="shared" si="6"/>
        <v>1416</v>
      </c>
      <c r="G77" s="12"/>
    </row>
    <row r="78" ht="25" customHeight="1" spans="1:7">
      <c r="A78" s="6" t="s">
        <v>119</v>
      </c>
      <c r="B78" s="12" t="s">
        <v>300</v>
      </c>
      <c r="C78" s="12" t="s">
        <v>44</v>
      </c>
      <c r="D78" s="12">
        <v>2</v>
      </c>
      <c r="E78" s="14">
        <v>90</v>
      </c>
      <c r="F78" s="14">
        <f t="shared" si="6"/>
        <v>180</v>
      </c>
      <c r="G78" s="12"/>
    </row>
    <row r="79" ht="25" customHeight="1" spans="1:7">
      <c r="A79" s="6" t="s">
        <v>120</v>
      </c>
      <c r="B79" s="13" t="s">
        <v>160</v>
      </c>
      <c r="C79" s="12"/>
      <c r="D79" s="12"/>
      <c r="E79" s="14"/>
      <c r="F79" s="14"/>
      <c r="G79" s="12"/>
    </row>
    <row r="80" ht="25" customHeight="1" spans="1:7">
      <c r="A80" s="6" t="s">
        <v>121</v>
      </c>
      <c r="B80" s="12" t="s">
        <v>301</v>
      </c>
      <c r="C80" s="12" t="s">
        <v>292</v>
      </c>
      <c r="D80" s="12">
        <v>4</v>
      </c>
      <c r="E80" s="14">
        <v>77.41</v>
      </c>
      <c r="F80" s="14">
        <f t="shared" ref="F80:F85" si="7">E80*D80</f>
        <v>309.64</v>
      </c>
      <c r="G80" s="12"/>
    </row>
    <row r="81" ht="25" customHeight="1" spans="1:7">
      <c r="A81" s="6" t="s">
        <v>122</v>
      </c>
      <c r="B81" s="12" t="s">
        <v>293</v>
      </c>
      <c r="C81" s="12" t="s">
        <v>35</v>
      </c>
      <c r="D81" s="12">
        <v>9.5</v>
      </c>
      <c r="E81" s="14">
        <v>40.44</v>
      </c>
      <c r="F81" s="14">
        <f t="shared" si="7"/>
        <v>384.18</v>
      </c>
      <c r="G81" s="12"/>
    </row>
    <row r="82" ht="25" customHeight="1" spans="1:7">
      <c r="A82" s="6" t="s">
        <v>123</v>
      </c>
      <c r="B82" s="12" t="s">
        <v>295</v>
      </c>
      <c r="C82" s="12" t="s">
        <v>35</v>
      </c>
      <c r="D82" s="12">
        <v>20</v>
      </c>
      <c r="E82" s="14">
        <v>20.87</v>
      </c>
      <c r="F82" s="14">
        <f t="shared" si="7"/>
        <v>417.4</v>
      </c>
      <c r="G82" s="12"/>
    </row>
    <row r="83" ht="25" customHeight="1" spans="1:7">
      <c r="A83" s="6" t="s">
        <v>124</v>
      </c>
      <c r="B83" s="12" t="s">
        <v>296</v>
      </c>
      <c r="C83" s="12" t="s">
        <v>35</v>
      </c>
      <c r="D83" s="12">
        <f>D82*2</f>
        <v>40</v>
      </c>
      <c r="E83" s="14">
        <v>3.7</v>
      </c>
      <c r="F83" s="14">
        <f t="shared" si="7"/>
        <v>148</v>
      </c>
      <c r="G83" s="12"/>
    </row>
    <row r="84" ht="25" customHeight="1" spans="1:7">
      <c r="A84" s="6" t="s">
        <v>125</v>
      </c>
      <c r="B84" s="12" t="s">
        <v>297</v>
      </c>
      <c r="C84" s="12" t="s">
        <v>35</v>
      </c>
      <c r="D84" s="12">
        <f>3.87*3</f>
        <v>11.61</v>
      </c>
      <c r="E84" s="14">
        <v>120</v>
      </c>
      <c r="F84" s="14">
        <f t="shared" si="7"/>
        <v>1393.2</v>
      </c>
      <c r="G84" s="12"/>
    </row>
    <row r="85" ht="25" customHeight="1" spans="1:7">
      <c r="A85" s="6" t="s">
        <v>127</v>
      </c>
      <c r="B85" s="12" t="s">
        <v>300</v>
      </c>
      <c r="C85" s="12" t="s">
        <v>44</v>
      </c>
      <c r="D85" s="12">
        <v>2</v>
      </c>
      <c r="E85" s="14">
        <v>90</v>
      </c>
      <c r="F85" s="14">
        <f t="shared" si="7"/>
        <v>180</v>
      </c>
      <c r="G85" s="12"/>
    </row>
    <row r="86" ht="25" customHeight="1" spans="1:7">
      <c r="A86" s="6" t="s">
        <v>128</v>
      </c>
      <c r="B86" s="13" t="s">
        <v>169</v>
      </c>
      <c r="C86" s="12"/>
      <c r="D86" s="12"/>
      <c r="E86" s="14"/>
      <c r="F86" s="14"/>
      <c r="G86" s="12"/>
    </row>
    <row r="87" ht="25" customHeight="1" spans="1:7">
      <c r="A87" s="6" t="s">
        <v>129</v>
      </c>
      <c r="B87" s="12" t="s">
        <v>301</v>
      </c>
      <c r="C87" s="12" t="s">
        <v>292</v>
      </c>
      <c r="D87" s="12">
        <v>4</v>
      </c>
      <c r="E87" s="14">
        <v>77.41</v>
      </c>
      <c r="F87" s="14">
        <f t="shared" ref="F87:F92" si="8">E87*D87</f>
        <v>309.64</v>
      </c>
      <c r="G87" s="12"/>
    </row>
    <row r="88" ht="25" customHeight="1" spans="1:7">
      <c r="A88" s="6" t="s">
        <v>130</v>
      </c>
      <c r="B88" s="12" t="s">
        <v>293</v>
      </c>
      <c r="C88" s="12" t="s">
        <v>35</v>
      </c>
      <c r="D88" s="12">
        <v>9.5</v>
      </c>
      <c r="E88" s="14">
        <v>40.44</v>
      </c>
      <c r="F88" s="14">
        <f t="shared" si="8"/>
        <v>384.18</v>
      </c>
      <c r="G88" s="12"/>
    </row>
    <row r="89" ht="25" customHeight="1" spans="1:7">
      <c r="A89" s="6" t="s">
        <v>131</v>
      </c>
      <c r="B89" s="12" t="s">
        <v>295</v>
      </c>
      <c r="C89" s="12" t="s">
        <v>35</v>
      </c>
      <c r="D89" s="12">
        <v>20</v>
      </c>
      <c r="E89" s="14">
        <v>20.87</v>
      </c>
      <c r="F89" s="14">
        <f t="shared" si="8"/>
        <v>417.4</v>
      </c>
      <c r="G89" s="12"/>
    </row>
    <row r="90" ht="25" customHeight="1" spans="1:7">
      <c r="A90" s="6" t="s">
        <v>132</v>
      </c>
      <c r="B90" s="12" t="s">
        <v>296</v>
      </c>
      <c r="C90" s="12" t="s">
        <v>35</v>
      </c>
      <c r="D90" s="12">
        <f>D89*2</f>
        <v>40</v>
      </c>
      <c r="E90" s="14">
        <v>3.7</v>
      </c>
      <c r="F90" s="14">
        <f t="shared" si="8"/>
        <v>148</v>
      </c>
      <c r="G90" s="12"/>
    </row>
    <row r="91" ht="25" customHeight="1" spans="1:7">
      <c r="A91" s="6" t="s">
        <v>133</v>
      </c>
      <c r="B91" s="12" t="s">
        <v>297</v>
      </c>
      <c r="C91" s="12" t="s">
        <v>35</v>
      </c>
      <c r="D91" s="12">
        <f>3.87*3</f>
        <v>11.61</v>
      </c>
      <c r="E91" s="14">
        <v>120</v>
      </c>
      <c r="F91" s="14">
        <f t="shared" si="8"/>
        <v>1393.2</v>
      </c>
      <c r="G91" s="12"/>
    </row>
    <row r="92" ht="25" customHeight="1" spans="1:7">
      <c r="A92" s="6" t="s">
        <v>134</v>
      </c>
      <c r="B92" s="12" t="s">
        <v>300</v>
      </c>
      <c r="C92" s="12" t="s">
        <v>44</v>
      </c>
      <c r="D92" s="12">
        <v>2</v>
      </c>
      <c r="E92" s="14">
        <v>90</v>
      </c>
      <c r="F92" s="14">
        <f t="shared" si="8"/>
        <v>180</v>
      </c>
      <c r="G92" s="12"/>
    </row>
    <row r="93" ht="25" customHeight="1" spans="1:7">
      <c r="A93" s="6" t="s">
        <v>136</v>
      </c>
      <c r="B93" s="13" t="s">
        <v>178</v>
      </c>
      <c r="C93" s="12"/>
      <c r="D93" s="12"/>
      <c r="E93" s="14"/>
      <c r="F93" s="14"/>
      <c r="G93" s="12"/>
    </row>
    <row r="94" ht="25" customHeight="1" spans="1:7">
      <c r="A94" s="6" t="s">
        <v>137</v>
      </c>
      <c r="B94" s="12" t="s">
        <v>301</v>
      </c>
      <c r="C94" s="12" t="s">
        <v>292</v>
      </c>
      <c r="D94" s="12">
        <v>6</v>
      </c>
      <c r="E94" s="14">
        <v>77.41</v>
      </c>
      <c r="F94" s="14">
        <f t="shared" ref="F94:F99" si="9">E94*D94</f>
        <v>464.46</v>
      </c>
      <c r="G94" s="12"/>
    </row>
    <row r="95" ht="25" customHeight="1" spans="1:7">
      <c r="A95" s="6" t="s">
        <v>138</v>
      </c>
      <c r="B95" s="12" t="s">
        <v>293</v>
      </c>
      <c r="C95" s="12" t="s">
        <v>35</v>
      </c>
      <c r="D95" s="12">
        <v>9.5</v>
      </c>
      <c r="E95" s="14">
        <v>40.44</v>
      </c>
      <c r="F95" s="14">
        <f t="shared" si="9"/>
        <v>384.18</v>
      </c>
      <c r="G95" s="12"/>
    </row>
    <row r="96" ht="25" customHeight="1" spans="1:7">
      <c r="A96" s="6" t="s">
        <v>139</v>
      </c>
      <c r="B96" s="12" t="s">
        <v>295</v>
      </c>
      <c r="C96" s="12" t="s">
        <v>35</v>
      </c>
      <c r="D96" s="12">
        <v>20</v>
      </c>
      <c r="E96" s="14">
        <v>20.87</v>
      </c>
      <c r="F96" s="14">
        <f t="shared" si="9"/>
        <v>417.4</v>
      </c>
      <c r="G96" s="12"/>
    </row>
    <row r="97" ht="25" customHeight="1" spans="1:7">
      <c r="A97" s="6" t="s">
        <v>140</v>
      </c>
      <c r="B97" s="12" t="s">
        <v>296</v>
      </c>
      <c r="C97" s="12" t="s">
        <v>35</v>
      </c>
      <c r="D97" s="12">
        <f>D96*2</f>
        <v>40</v>
      </c>
      <c r="E97" s="14">
        <v>3.7</v>
      </c>
      <c r="F97" s="14">
        <f t="shared" si="9"/>
        <v>148</v>
      </c>
      <c r="G97" s="12"/>
    </row>
    <row r="98" ht="25" customHeight="1" spans="1:7">
      <c r="A98" s="6" t="s">
        <v>141</v>
      </c>
      <c r="B98" s="12" t="s">
        <v>297</v>
      </c>
      <c r="C98" s="12" t="s">
        <v>35</v>
      </c>
      <c r="D98" s="12">
        <f>3.87*3</f>
        <v>11.61</v>
      </c>
      <c r="E98" s="14">
        <v>120</v>
      </c>
      <c r="F98" s="14">
        <f t="shared" si="9"/>
        <v>1393.2</v>
      </c>
      <c r="G98" s="12"/>
    </row>
    <row r="99" ht="25" customHeight="1" spans="1:7">
      <c r="A99" s="6" t="s">
        <v>142</v>
      </c>
      <c r="B99" s="12" t="s">
        <v>300</v>
      </c>
      <c r="C99" s="12" t="s">
        <v>44</v>
      </c>
      <c r="D99" s="12">
        <v>2</v>
      </c>
      <c r="E99" s="14">
        <v>90</v>
      </c>
      <c r="F99" s="14">
        <f t="shared" si="9"/>
        <v>180</v>
      </c>
      <c r="G99" s="12"/>
    </row>
    <row r="100" ht="25" customHeight="1" spans="1:7">
      <c r="A100" s="6" t="s">
        <v>143</v>
      </c>
      <c r="B100" s="13" t="s">
        <v>190</v>
      </c>
      <c r="C100" s="12"/>
      <c r="D100" s="12"/>
      <c r="E100" s="14"/>
      <c r="F100" s="14"/>
      <c r="G100" s="12"/>
    </row>
    <row r="101" ht="25" customHeight="1" spans="1:7">
      <c r="A101" s="6" t="s">
        <v>145</v>
      </c>
      <c r="B101" s="12" t="s">
        <v>301</v>
      </c>
      <c r="C101" s="12" t="s">
        <v>292</v>
      </c>
      <c r="D101" s="12">
        <v>10</v>
      </c>
      <c r="E101" s="14">
        <v>77.41</v>
      </c>
      <c r="F101" s="14">
        <f t="shared" ref="F101:F106" si="10">E101*D101</f>
        <v>774.1</v>
      </c>
      <c r="G101" s="12"/>
    </row>
    <row r="102" ht="25" customHeight="1" spans="1:7">
      <c r="A102" s="6" t="s">
        <v>146</v>
      </c>
      <c r="B102" s="12" t="s">
        <v>293</v>
      </c>
      <c r="C102" s="12" t="s">
        <v>35</v>
      </c>
      <c r="D102" s="12">
        <v>9.5</v>
      </c>
      <c r="E102" s="14">
        <v>40.44</v>
      </c>
      <c r="F102" s="14">
        <f t="shared" si="10"/>
        <v>384.18</v>
      </c>
      <c r="G102" s="12"/>
    </row>
    <row r="103" ht="25" customHeight="1" spans="1:7">
      <c r="A103" s="6" t="s">
        <v>147</v>
      </c>
      <c r="B103" s="12" t="s">
        <v>295</v>
      </c>
      <c r="C103" s="12" t="s">
        <v>35</v>
      </c>
      <c r="D103" s="12">
        <v>30</v>
      </c>
      <c r="E103" s="14">
        <v>20.87</v>
      </c>
      <c r="F103" s="14">
        <f t="shared" si="10"/>
        <v>626.1</v>
      </c>
      <c r="G103" s="12"/>
    </row>
    <row r="104" ht="25" customHeight="1" spans="1:7">
      <c r="A104" s="6" t="s">
        <v>148</v>
      </c>
      <c r="B104" s="12" t="s">
        <v>296</v>
      </c>
      <c r="C104" s="12" t="s">
        <v>35</v>
      </c>
      <c r="D104" s="12">
        <f>D103*2</f>
        <v>60</v>
      </c>
      <c r="E104" s="14">
        <v>3.7</v>
      </c>
      <c r="F104" s="14">
        <f t="shared" si="10"/>
        <v>222</v>
      </c>
      <c r="G104" s="12"/>
    </row>
    <row r="105" ht="25" customHeight="1" spans="1:7">
      <c r="A105" s="6" t="s">
        <v>149</v>
      </c>
      <c r="B105" s="12" t="s">
        <v>297</v>
      </c>
      <c r="C105" s="12" t="s">
        <v>35</v>
      </c>
      <c r="D105" s="12">
        <f>3.87*3</f>
        <v>11.61</v>
      </c>
      <c r="E105" s="14">
        <v>120</v>
      </c>
      <c r="F105" s="14">
        <f t="shared" si="10"/>
        <v>1393.2</v>
      </c>
      <c r="G105" s="12"/>
    </row>
    <row r="106" ht="25" customHeight="1" spans="1:7">
      <c r="A106" s="6" t="s">
        <v>150</v>
      </c>
      <c r="B106" s="12" t="s">
        <v>300</v>
      </c>
      <c r="C106" s="12" t="s">
        <v>44</v>
      </c>
      <c r="D106" s="12">
        <v>2</v>
      </c>
      <c r="E106" s="14">
        <v>90</v>
      </c>
      <c r="F106" s="14">
        <f t="shared" si="10"/>
        <v>180</v>
      </c>
      <c r="G106" s="12"/>
    </row>
    <row r="107" ht="25" customHeight="1" spans="1:7">
      <c r="A107" s="6" t="s">
        <v>151</v>
      </c>
      <c r="B107" s="13" t="s">
        <v>202</v>
      </c>
      <c r="C107" s="12"/>
      <c r="D107" s="12"/>
      <c r="E107" s="14"/>
      <c r="F107" s="14"/>
      <c r="G107" s="12"/>
    </row>
    <row r="108" ht="25" customHeight="1" spans="1:7">
      <c r="A108" s="6" t="s">
        <v>153</v>
      </c>
      <c r="B108" s="12" t="s">
        <v>301</v>
      </c>
      <c r="C108" s="12" t="s">
        <v>292</v>
      </c>
      <c r="D108" s="12">
        <v>9</v>
      </c>
      <c r="E108" s="14">
        <v>77.41</v>
      </c>
      <c r="F108" s="14">
        <f t="shared" ref="F108:F113" si="11">E108*D108</f>
        <v>696.69</v>
      </c>
      <c r="G108" s="12"/>
    </row>
    <row r="109" ht="25" customHeight="1" spans="1:7">
      <c r="A109" s="6" t="s">
        <v>154</v>
      </c>
      <c r="B109" s="12" t="s">
        <v>293</v>
      </c>
      <c r="C109" s="12" t="s">
        <v>35</v>
      </c>
      <c r="D109" s="12">
        <f>8.5+4.7+5.4</f>
        <v>18.6</v>
      </c>
      <c r="E109" s="14">
        <v>40.44</v>
      </c>
      <c r="F109" s="14">
        <f t="shared" si="11"/>
        <v>752.184</v>
      </c>
      <c r="G109" s="12"/>
    </row>
    <row r="110" ht="25" customHeight="1" spans="1:7">
      <c r="A110" s="6" t="s">
        <v>155</v>
      </c>
      <c r="B110" s="12" t="s">
        <v>295</v>
      </c>
      <c r="C110" s="12" t="s">
        <v>35</v>
      </c>
      <c r="D110" s="12">
        <v>35</v>
      </c>
      <c r="E110" s="14">
        <v>20.87</v>
      </c>
      <c r="F110" s="14">
        <f t="shared" si="11"/>
        <v>730.45</v>
      </c>
      <c r="G110" s="12"/>
    </row>
    <row r="111" ht="25" customHeight="1" spans="1:7">
      <c r="A111" s="6" t="s">
        <v>156</v>
      </c>
      <c r="B111" s="12" t="s">
        <v>296</v>
      </c>
      <c r="C111" s="12" t="s">
        <v>35</v>
      </c>
      <c r="D111" s="12">
        <f>D110*2</f>
        <v>70</v>
      </c>
      <c r="E111" s="14">
        <v>3.7</v>
      </c>
      <c r="F111" s="14">
        <f t="shared" si="11"/>
        <v>259</v>
      </c>
      <c r="G111" s="12"/>
    </row>
    <row r="112" ht="25" customHeight="1" spans="1:7">
      <c r="A112" s="6" t="s">
        <v>157</v>
      </c>
      <c r="B112" s="12" t="s">
        <v>297</v>
      </c>
      <c r="C112" s="12" t="s">
        <v>35</v>
      </c>
      <c r="D112" s="12">
        <f>3.87*3</f>
        <v>11.61</v>
      </c>
      <c r="E112" s="14">
        <v>120</v>
      </c>
      <c r="F112" s="14">
        <f t="shared" si="11"/>
        <v>1393.2</v>
      </c>
      <c r="G112" s="12"/>
    </row>
    <row r="113" ht="25" customHeight="1" spans="1:7">
      <c r="A113" s="6" t="s">
        <v>158</v>
      </c>
      <c r="B113" s="12" t="s">
        <v>300</v>
      </c>
      <c r="C113" s="12" t="s">
        <v>44</v>
      </c>
      <c r="D113" s="12">
        <v>2</v>
      </c>
      <c r="E113" s="14">
        <v>90</v>
      </c>
      <c r="F113" s="14">
        <f t="shared" si="11"/>
        <v>180</v>
      </c>
      <c r="G113" s="12"/>
    </row>
    <row r="114" ht="25" customHeight="1" spans="1:7">
      <c r="A114" s="6" t="s">
        <v>159</v>
      </c>
      <c r="B114" s="13" t="s">
        <v>212</v>
      </c>
      <c r="C114" s="12"/>
      <c r="D114" s="12"/>
      <c r="E114" s="14"/>
      <c r="F114" s="14"/>
      <c r="G114" s="12"/>
    </row>
    <row r="115" ht="25" customHeight="1" spans="1:7">
      <c r="A115" s="6" t="s">
        <v>161</v>
      </c>
      <c r="B115" s="12" t="s">
        <v>301</v>
      </c>
      <c r="C115" s="12" t="s">
        <v>292</v>
      </c>
      <c r="D115" s="12">
        <v>9</v>
      </c>
      <c r="E115" s="14">
        <v>77.41</v>
      </c>
      <c r="F115" s="14">
        <f t="shared" ref="F115:F120" si="12">E115*D115</f>
        <v>696.69</v>
      </c>
      <c r="G115" s="12"/>
    </row>
    <row r="116" ht="25" customHeight="1" spans="1:7">
      <c r="A116" s="6" t="s">
        <v>162</v>
      </c>
      <c r="B116" s="12" t="s">
        <v>293</v>
      </c>
      <c r="C116" s="12" t="s">
        <v>35</v>
      </c>
      <c r="D116" s="12">
        <f>8.5+4.7+5.4</f>
        <v>18.6</v>
      </c>
      <c r="E116" s="14">
        <v>40.44</v>
      </c>
      <c r="F116" s="14">
        <f t="shared" si="12"/>
        <v>752.184</v>
      </c>
      <c r="G116" s="12"/>
    </row>
    <row r="117" ht="25" customHeight="1" spans="1:7">
      <c r="A117" s="6" t="s">
        <v>163</v>
      </c>
      <c r="B117" s="12" t="s">
        <v>295</v>
      </c>
      <c r="C117" s="12" t="s">
        <v>35</v>
      </c>
      <c r="D117" s="12">
        <v>35</v>
      </c>
      <c r="E117" s="14">
        <v>20.87</v>
      </c>
      <c r="F117" s="14">
        <f t="shared" si="12"/>
        <v>730.45</v>
      </c>
      <c r="G117" s="12"/>
    </row>
    <row r="118" ht="25" customHeight="1" spans="1:7">
      <c r="A118" s="6" t="s">
        <v>164</v>
      </c>
      <c r="B118" s="12" t="s">
        <v>296</v>
      </c>
      <c r="C118" s="12" t="s">
        <v>35</v>
      </c>
      <c r="D118" s="12">
        <f>D117*2</f>
        <v>70</v>
      </c>
      <c r="E118" s="14">
        <v>3.7</v>
      </c>
      <c r="F118" s="14">
        <f t="shared" si="12"/>
        <v>259</v>
      </c>
      <c r="G118" s="12"/>
    </row>
    <row r="119" ht="25" customHeight="1" spans="1:7">
      <c r="A119" s="6" t="s">
        <v>165</v>
      </c>
      <c r="B119" s="12" t="s">
        <v>297</v>
      </c>
      <c r="C119" s="12" t="s">
        <v>35</v>
      </c>
      <c r="D119" s="12">
        <f>3.87*3</f>
        <v>11.61</v>
      </c>
      <c r="E119" s="14">
        <v>120</v>
      </c>
      <c r="F119" s="14">
        <f t="shared" si="12"/>
        <v>1393.2</v>
      </c>
      <c r="G119" s="12"/>
    </row>
    <row r="120" ht="25" customHeight="1" spans="1:7">
      <c r="A120" s="6" t="s">
        <v>166</v>
      </c>
      <c r="B120" s="12" t="s">
        <v>300</v>
      </c>
      <c r="C120" s="12" t="s">
        <v>44</v>
      </c>
      <c r="D120" s="12">
        <v>2</v>
      </c>
      <c r="E120" s="14">
        <v>90</v>
      </c>
      <c r="F120" s="14">
        <f t="shared" si="12"/>
        <v>180</v>
      </c>
      <c r="G120" s="12"/>
    </row>
    <row r="121" ht="25" customHeight="1" spans="1:7">
      <c r="A121" s="15" t="s">
        <v>167</v>
      </c>
      <c r="B121" s="13" t="s">
        <v>221</v>
      </c>
      <c r="C121" s="12"/>
      <c r="D121" s="12"/>
      <c r="E121" s="14"/>
      <c r="F121" s="14"/>
      <c r="G121" s="12"/>
    </row>
    <row r="122" ht="25" customHeight="1" spans="1:7">
      <c r="A122" s="6" t="s">
        <v>168</v>
      </c>
      <c r="B122" s="12" t="s">
        <v>301</v>
      </c>
      <c r="C122" s="12" t="s">
        <v>292</v>
      </c>
      <c r="D122" s="12">
        <v>9</v>
      </c>
      <c r="E122" s="14">
        <v>77.41</v>
      </c>
      <c r="F122" s="14">
        <f t="shared" ref="F122:F127" si="13">E122*D122</f>
        <v>696.69</v>
      </c>
      <c r="G122" s="12"/>
    </row>
    <row r="123" ht="25" customHeight="1" spans="1:7">
      <c r="A123" s="6" t="s">
        <v>170</v>
      </c>
      <c r="B123" s="12" t="s">
        <v>293</v>
      </c>
      <c r="C123" s="12" t="s">
        <v>35</v>
      </c>
      <c r="D123" s="12">
        <f>8.5+4.7+5.4</f>
        <v>18.6</v>
      </c>
      <c r="E123" s="14">
        <v>40.44</v>
      </c>
      <c r="F123" s="14">
        <f t="shared" si="13"/>
        <v>752.184</v>
      </c>
      <c r="G123" s="12"/>
    </row>
    <row r="124" ht="25" customHeight="1" spans="1:7">
      <c r="A124" s="6" t="s">
        <v>171</v>
      </c>
      <c r="B124" s="12" t="s">
        <v>295</v>
      </c>
      <c r="C124" s="12" t="s">
        <v>35</v>
      </c>
      <c r="D124" s="12">
        <v>35</v>
      </c>
      <c r="E124" s="14">
        <v>20.87</v>
      </c>
      <c r="F124" s="14">
        <f t="shared" si="13"/>
        <v>730.45</v>
      </c>
      <c r="G124" s="12"/>
    </row>
    <row r="125" ht="25" customHeight="1" spans="1:7">
      <c r="A125" s="6" t="s">
        <v>172</v>
      </c>
      <c r="B125" s="12" t="s">
        <v>296</v>
      </c>
      <c r="C125" s="12" t="s">
        <v>35</v>
      </c>
      <c r="D125" s="12">
        <f>D124*2</f>
        <v>70</v>
      </c>
      <c r="E125" s="14">
        <v>3.7</v>
      </c>
      <c r="F125" s="14">
        <f t="shared" si="13"/>
        <v>259</v>
      </c>
      <c r="G125" s="12"/>
    </row>
    <row r="126" ht="25" customHeight="1" spans="1:7">
      <c r="A126" s="6" t="s">
        <v>173</v>
      </c>
      <c r="B126" s="12" t="s">
        <v>297</v>
      </c>
      <c r="C126" s="12" t="s">
        <v>35</v>
      </c>
      <c r="D126" s="12">
        <f>3.87*3</f>
        <v>11.61</v>
      </c>
      <c r="E126" s="14">
        <v>120</v>
      </c>
      <c r="F126" s="14">
        <f t="shared" si="13"/>
        <v>1393.2</v>
      </c>
      <c r="G126" s="12"/>
    </row>
    <row r="127" ht="25" customHeight="1" spans="1:7">
      <c r="A127" s="6" t="s">
        <v>174</v>
      </c>
      <c r="B127" s="12" t="s">
        <v>300</v>
      </c>
      <c r="C127" s="12" t="s">
        <v>44</v>
      </c>
      <c r="D127" s="12">
        <v>2</v>
      </c>
      <c r="E127" s="14">
        <v>90</v>
      </c>
      <c r="F127" s="14">
        <f t="shared" si="13"/>
        <v>180</v>
      </c>
      <c r="G127" s="12"/>
    </row>
    <row r="128" ht="25" customHeight="1" spans="1:7">
      <c r="A128" s="6" t="s">
        <v>175</v>
      </c>
      <c r="B128" s="13" t="s">
        <v>230</v>
      </c>
      <c r="C128" s="12"/>
      <c r="D128" s="12"/>
      <c r="E128" s="14"/>
      <c r="F128" s="14"/>
      <c r="G128" s="12"/>
    </row>
    <row r="129" ht="25" customHeight="1" spans="1:7">
      <c r="A129" s="6" t="s">
        <v>176</v>
      </c>
      <c r="B129" s="12" t="s">
        <v>301</v>
      </c>
      <c r="C129" s="12" t="s">
        <v>292</v>
      </c>
      <c r="D129" s="12">
        <v>6</v>
      </c>
      <c r="E129" s="14">
        <v>77.41</v>
      </c>
      <c r="F129" s="14">
        <f t="shared" ref="F129:F134" si="14">E129*D129</f>
        <v>464.46</v>
      </c>
      <c r="G129" s="12"/>
    </row>
    <row r="130" ht="25" customHeight="1" spans="1:7">
      <c r="A130" s="6" t="s">
        <v>177</v>
      </c>
      <c r="B130" s="12" t="s">
        <v>293</v>
      </c>
      <c r="C130" s="12" t="s">
        <v>35</v>
      </c>
      <c r="D130" s="12">
        <v>9.5</v>
      </c>
      <c r="E130" s="14">
        <v>40.44</v>
      </c>
      <c r="F130" s="14">
        <f t="shared" si="14"/>
        <v>384.18</v>
      </c>
      <c r="G130" s="12"/>
    </row>
    <row r="131" ht="25" customHeight="1" spans="1:7">
      <c r="A131" s="6" t="s">
        <v>179</v>
      </c>
      <c r="B131" s="12" t="s">
        <v>295</v>
      </c>
      <c r="C131" s="12" t="s">
        <v>35</v>
      </c>
      <c r="D131" s="12">
        <v>20</v>
      </c>
      <c r="E131" s="14">
        <v>20.87</v>
      </c>
      <c r="F131" s="14">
        <f t="shared" si="14"/>
        <v>417.4</v>
      </c>
      <c r="G131" s="12"/>
    </row>
    <row r="132" ht="25" customHeight="1" spans="1:7">
      <c r="A132" s="6" t="s">
        <v>180</v>
      </c>
      <c r="B132" s="12" t="s">
        <v>296</v>
      </c>
      <c r="C132" s="12" t="s">
        <v>35</v>
      </c>
      <c r="D132" s="12">
        <f>D131*2</f>
        <v>40</v>
      </c>
      <c r="E132" s="14">
        <v>3.7</v>
      </c>
      <c r="F132" s="14">
        <f t="shared" si="14"/>
        <v>148</v>
      </c>
      <c r="G132" s="12"/>
    </row>
    <row r="133" ht="25" customHeight="1" spans="1:7">
      <c r="A133" s="6" t="s">
        <v>182</v>
      </c>
      <c r="B133" s="12" t="s">
        <v>297</v>
      </c>
      <c r="C133" s="12" t="s">
        <v>35</v>
      </c>
      <c r="D133" s="12">
        <f>3.87*3</f>
        <v>11.61</v>
      </c>
      <c r="E133" s="14">
        <v>120</v>
      </c>
      <c r="F133" s="14">
        <f t="shared" si="14"/>
        <v>1393.2</v>
      </c>
      <c r="G133" s="12"/>
    </row>
    <row r="134" ht="25" customHeight="1" spans="1:7">
      <c r="A134" s="6" t="s">
        <v>183</v>
      </c>
      <c r="B134" s="12" t="s">
        <v>300</v>
      </c>
      <c r="C134" s="12" t="s">
        <v>44</v>
      </c>
      <c r="D134" s="12">
        <v>2</v>
      </c>
      <c r="E134" s="14">
        <v>90</v>
      </c>
      <c r="F134" s="14">
        <f t="shared" si="14"/>
        <v>180</v>
      </c>
      <c r="G134" s="12"/>
    </row>
    <row r="135" ht="25" customHeight="1" spans="1:7">
      <c r="A135" s="6" t="s">
        <v>184</v>
      </c>
      <c r="B135" s="13" t="s">
        <v>238</v>
      </c>
      <c r="C135" s="12"/>
      <c r="D135" s="12"/>
      <c r="E135" s="14"/>
      <c r="F135" s="14"/>
      <c r="G135" s="12"/>
    </row>
    <row r="136" ht="25" customHeight="1" spans="1:7">
      <c r="A136" s="6" t="s">
        <v>185</v>
      </c>
      <c r="B136" s="12" t="s">
        <v>301</v>
      </c>
      <c r="C136" s="12" t="s">
        <v>292</v>
      </c>
      <c r="D136" s="12">
        <v>10</v>
      </c>
      <c r="E136" s="14">
        <v>77.41</v>
      </c>
      <c r="F136" s="14">
        <f t="shared" ref="F136:F141" si="15">E136*D136</f>
        <v>774.1</v>
      </c>
      <c r="G136" s="12"/>
    </row>
    <row r="137" ht="25" customHeight="1" spans="1:7">
      <c r="A137" s="6" t="s">
        <v>186</v>
      </c>
      <c r="B137" s="12" t="s">
        <v>293</v>
      </c>
      <c r="C137" s="12" t="s">
        <v>35</v>
      </c>
      <c r="D137" s="12">
        <v>9.5</v>
      </c>
      <c r="E137" s="14">
        <v>40.44</v>
      </c>
      <c r="F137" s="14">
        <f t="shared" si="15"/>
        <v>384.18</v>
      </c>
      <c r="G137" s="12"/>
    </row>
    <row r="138" ht="25" customHeight="1" spans="1:7">
      <c r="A138" s="6" t="s">
        <v>187</v>
      </c>
      <c r="B138" s="12" t="s">
        <v>295</v>
      </c>
      <c r="C138" s="12" t="s">
        <v>35</v>
      </c>
      <c r="D138" s="12">
        <v>30</v>
      </c>
      <c r="E138" s="14">
        <v>20.87</v>
      </c>
      <c r="F138" s="14">
        <f t="shared" si="15"/>
        <v>626.1</v>
      </c>
      <c r="G138" s="12"/>
    </row>
    <row r="139" ht="25" customHeight="1" spans="1:7">
      <c r="A139" s="6" t="s">
        <v>188</v>
      </c>
      <c r="B139" s="12" t="s">
        <v>296</v>
      </c>
      <c r="C139" s="12" t="s">
        <v>35</v>
      </c>
      <c r="D139" s="12">
        <f>D138*2</f>
        <v>60</v>
      </c>
      <c r="E139" s="14">
        <v>3.7</v>
      </c>
      <c r="F139" s="14">
        <f t="shared" si="15"/>
        <v>222</v>
      </c>
      <c r="G139" s="12"/>
    </row>
    <row r="140" ht="25" customHeight="1" spans="1:7">
      <c r="A140" s="6" t="s">
        <v>189</v>
      </c>
      <c r="B140" s="12" t="s">
        <v>297</v>
      </c>
      <c r="C140" s="12" t="s">
        <v>35</v>
      </c>
      <c r="D140" s="12">
        <f>3.87*3</f>
        <v>11.61</v>
      </c>
      <c r="E140" s="14">
        <v>120</v>
      </c>
      <c r="F140" s="14">
        <f t="shared" si="15"/>
        <v>1393.2</v>
      </c>
      <c r="G140" s="12"/>
    </row>
    <row r="141" ht="25" customHeight="1" spans="1:7">
      <c r="A141" s="6" t="s">
        <v>191</v>
      </c>
      <c r="B141" s="12" t="s">
        <v>300</v>
      </c>
      <c r="C141" s="12" t="s">
        <v>44</v>
      </c>
      <c r="D141" s="12">
        <v>2</v>
      </c>
      <c r="E141" s="14">
        <v>90</v>
      </c>
      <c r="F141" s="14">
        <f t="shared" si="15"/>
        <v>180</v>
      </c>
      <c r="G141" s="12"/>
    </row>
    <row r="142" ht="25" customHeight="1" spans="1:7">
      <c r="A142" s="6" t="s">
        <v>192</v>
      </c>
      <c r="B142" s="13" t="s">
        <v>246</v>
      </c>
      <c r="C142" s="12"/>
      <c r="D142" s="12"/>
      <c r="E142" s="14"/>
      <c r="F142" s="14"/>
      <c r="G142" s="12"/>
    </row>
    <row r="143" ht="25" customHeight="1" spans="1:7">
      <c r="A143" s="6" t="s">
        <v>193</v>
      </c>
      <c r="B143" s="12" t="s">
        <v>301</v>
      </c>
      <c r="C143" s="12" t="s">
        <v>292</v>
      </c>
      <c r="D143" s="12">
        <v>6</v>
      </c>
      <c r="E143" s="14">
        <v>77.41</v>
      </c>
      <c r="F143" s="14">
        <f t="shared" ref="F143:F148" si="16">E143*D143</f>
        <v>464.46</v>
      </c>
      <c r="G143" s="12"/>
    </row>
    <row r="144" ht="25" customHeight="1" spans="1:7">
      <c r="A144" s="6" t="s">
        <v>194</v>
      </c>
      <c r="B144" s="12" t="s">
        <v>293</v>
      </c>
      <c r="C144" s="12" t="s">
        <v>35</v>
      </c>
      <c r="D144" s="12">
        <v>9.5</v>
      </c>
      <c r="E144" s="14">
        <v>40.44</v>
      </c>
      <c r="F144" s="14">
        <f t="shared" si="16"/>
        <v>384.18</v>
      </c>
      <c r="G144" s="12"/>
    </row>
    <row r="145" ht="25" customHeight="1" spans="1:7">
      <c r="A145" s="6" t="s">
        <v>195</v>
      </c>
      <c r="B145" s="12" t="s">
        <v>295</v>
      </c>
      <c r="C145" s="12" t="s">
        <v>35</v>
      </c>
      <c r="D145" s="12">
        <v>20</v>
      </c>
      <c r="E145" s="14">
        <v>20.87</v>
      </c>
      <c r="F145" s="14">
        <f t="shared" si="16"/>
        <v>417.4</v>
      </c>
      <c r="G145" s="12"/>
    </row>
    <row r="146" ht="25" customHeight="1" spans="1:7">
      <c r="A146" s="6" t="s">
        <v>196</v>
      </c>
      <c r="B146" s="12" t="s">
        <v>296</v>
      </c>
      <c r="C146" s="12" t="s">
        <v>35</v>
      </c>
      <c r="D146" s="12">
        <f>D145*2</f>
        <v>40</v>
      </c>
      <c r="E146" s="14">
        <v>3.7</v>
      </c>
      <c r="F146" s="14">
        <f t="shared" si="16"/>
        <v>148</v>
      </c>
      <c r="G146" s="12"/>
    </row>
    <row r="147" ht="25" customHeight="1" spans="1:7">
      <c r="A147" s="6" t="s">
        <v>197</v>
      </c>
      <c r="B147" s="12" t="s">
        <v>297</v>
      </c>
      <c r="C147" s="12" t="s">
        <v>35</v>
      </c>
      <c r="D147" s="12">
        <f>3.87*3</f>
        <v>11.61</v>
      </c>
      <c r="E147" s="14">
        <v>120</v>
      </c>
      <c r="F147" s="14">
        <f t="shared" si="16"/>
        <v>1393.2</v>
      </c>
      <c r="G147" s="12"/>
    </row>
    <row r="148" ht="25" customHeight="1" spans="1:7">
      <c r="A148" s="6" t="s">
        <v>198</v>
      </c>
      <c r="B148" s="12" t="s">
        <v>300</v>
      </c>
      <c r="C148" s="12" t="s">
        <v>44</v>
      </c>
      <c r="D148" s="12">
        <v>2</v>
      </c>
      <c r="E148" s="14">
        <v>90</v>
      </c>
      <c r="F148" s="14">
        <f t="shared" si="16"/>
        <v>180</v>
      </c>
      <c r="G148" s="12"/>
    </row>
    <row r="149" ht="25" customHeight="1" spans="1:7">
      <c r="A149" s="6" t="s">
        <v>200</v>
      </c>
      <c r="B149" s="13" t="s">
        <v>254</v>
      </c>
      <c r="C149" s="12"/>
      <c r="D149" s="12"/>
      <c r="E149" s="14"/>
      <c r="F149" s="14"/>
      <c r="G149" s="12"/>
    </row>
    <row r="150" ht="25" customHeight="1" spans="1:7">
      <c r="A150" s="6" t="s">
        <v>201</v>
      </c>
      <c r="B150" s="12" t="s">
        <v>301</v>
      </c>
      <c r="C150" s="12" t="s">
        <v>292</v>
      </c>
      <c r="D150" s="12">
        <v>10</v>
      </c>
      <c r="E150" s="14">
        <v>77.41</v>
      </c>
      <c r="F150" s="14">
        <f t="shared" ref="F150:F155" si="17">E150*D150</f>
        <v>774.1</v>
      </c>
      <c r="G150" s="12"/>
    </row>
    <row r="151" ht="25" customHeight="1" spans="1:7">
      <c r="A151" s="6" t="s">
        <v>203</v>
      </c>
      <c r="B151" s="12" t="s">
        <v>293</v>
      </c>
      <c r="C151" s="12" t="s">
        <v>35</v>
      </c>
      <c r="D151" s="12">
        <v>9.5</v>
      </c>
      <c r="E151" s="14">
        <v>40.44</v>
      </c>
      <c r="F151" s="14">
        <f t="shared" si="17"/>
        <v>384.18</v>
      </c>
      <c r="G151" s="12"/>
    </row>
    <row r="152" ht="25" customHeight="1" spans="1:7">
      <c r="A152" s="6" t="s">
        <v>204</v>
      </c>
      <c r="B152" s="12" t="s">
        <v>295</v>
      </c>
      <c r="C152" s="12" t="s">
        <v>35</v>
      </c>
      <c r="D152" s="12">
        <v>30</v>
      </c>
      <c r="E152" s="14">
        <v>20.87</v>
      </c>
      <c r="F152" s="14">
        <f t="shared" si="17"/>
        <v>626.1</v>
      </c>
      <c r="G152" s="12"/>
    </row>
    <row r="153" ht="25" customHeight="1" spans="1:7">
      <c r="A153" s="6" t="s">
        <v>205</v>
      </c>
      <c r="B153" s="12" t="s">
        <v>296</v>
      </c>
      <c r="C153" s="12" t="s">
        <v>35</v>
      </c>
      <c r="D153" s="12">
        <f>D152*2</f>
        <v>60</v>
      </c>
      <c r="E153" s="14">
        <v>3.7</v>
      </c>
      <c r="F153" s="14">
        <f t="shared" si="17"/>
        <v>222</v>
      </c>
      <c r="G153" s="12"/>
    </row>
    <row r="154" ht="25" customHeight="1" spans="1:7">
      <c r="A154" s="6" t="s">
        <v>206</v>
      </c>
      <c r="B154" s="12" t="s">
        <v>297</v>
      </c>
      <c r="C154" s="12" t="s">
        <v>35</v>
      </c>
      <c r="D154" s="12">
        <f>3.87*3</f>
        <v>11.61</v>
      </c>
      <c r="E154" s="14">
        <v>120</v>
      </c>
      <c r="F154" s="14">
        <f t="shared" si="17"/>
        <v>1393.2</v>
      </c>
      <c r="G154" s="12"/>
    </row>
    <row r="155" ht="25" customHeight="1" spans="1:7">
      <c r="A155" s="6" t="s">
        <v>207</v>
      </c>
      <c r="B155" s="12" t="s">
        <v>300</v>
      </c>
      <c r="C155" s="12" t="s">
        <v>44</v>
      </c>
      <c r="D155" s="12">
        <v>2</v>
      </c>
      <c r="E155" s="14">
        <v>90</v>
      </c>
      <c r="F155" s="14">
        <f t="shared" si="17"/>
        <v>180</v>
      </c>
      <c r="G155" s="12"/>
    </row>
    <row r="156" ht="25" customHeight="1" spans="1:7">
      <c r="A156" s="6" t="s">
        <v>261</v>
      </c>
      <c r="B156" s="12" t="s">
        <v>268</v>
      </c>
      <c r="C156" s="12"/>
      <c r="D156" s="12"/>
      <c r="E156" s="14"/>
      <c r="F156" s="14"/>
      <c r="G156" s="12"/>
    </row>
    <row r="157" ht="25" customHeight="1" spans="1:7">
      <c r="A157" s="6">
        <v>1</v>
      </c>
      <c r="B157" s="12" t="s">
        <v>295</v>
      </c>
      <c r="C157" s="12" t="s">
        <v>35</v>
      </c>
      <c r="D157" s="12">
        <v>100</v>
      </c>
      <c r="E157" s="14">
        <v>20.87</v>
      </c>
      <c r="F157" s="14">
        <f t="shared" ref="F157:F162" si="18">E157*D157</f>
        <v>2087</v>
      </c>
      <c r="G157" s="12"/>
    </row>
    <row r="158" ht="25" customHeight="1" spans="1:7">
      <c r="A158" s="6">
        <v>2</v>
      </c>
      <c r="B158" s="12" t="s">
        <v>302</v>
      </c>
      <c r="C158" s="12" t="s">
        <v>35</v>
      </c>
      <c r="D158" s="12">
        <v>350</v>
      </c>
      <c r="E158" s="14">
        <v>3.7</v>
      </c>
      <c r="F158" s="14">
        <f t="shared" si="18"/>
        <v>1295</v>
      </c>
      <c r="G158" s="12"/>
    </row>
    <row r="159" ht="25" customHeight="1" spans="1:7">
      <c r="A159" s="6">
        <v>3</v>
      </c>
      <c r="B159" s="12" t="s">
        <v>303</v>
      </c>
      <c r="C159" s="12" t="s">
        <v>35</v>
      </c>
      <c r="D159" s="12">
        <v>160</v>
      </c>
      <c r="E159" s="14">
        <v>4.74</v>
      </c>
      <c r="F159" s="14">
        <f t="shared" si="18"/>
        <v>758.4</v>
      </c>
      <c r="G159" s="12"/>
    </row>
    <row r="160" ht="25" customHeight="1" spans="1:7">
      <c r="A160" s="6">
        <v>4</v>
      </c>
      <c r="B160" s="12" t="s">
        <v>304</v>
      </c>
      <c r="C160" s="12" t="s">
        <v>292</v>
      </c>
      <c r="D160" s="12">
        <v>6</v>
      </c>
      <c r="E160" s="14">
        <v>34.66</v>
      </c>
      <c r="F160" s="14">
        <f t="shared" si="18"/>
        <v>207.96</v>
      </c>
      <c r="G160" s="12"/>
    </row>
    <row r="161" ht="25" customHeight="1" spans="1:7">
      <c r="A161" s="6">
        <v>5</v>
      </c>
      <c r="B161" s="12" t="s">
        <v>305</v>
      </c>
      <c r="C161" s="12" t="s">
        <v>292</v>
      </c>
      <c r="D161" s="12">
        <v>15</v>
      </c>
      <c r="E161" s="14">
        <v>28.89</v>
      </c>
      <c r="F161" s="14">
        <f t="shared" si="18"/>
        <v>433.35</v>
      </c>
      <c r="G161" s="12"/>
    </row>
    <row r="162" ht="25" customHeight="1" spans="1:7">
      <c r="A162" s="6">
        <v>6</v>
      </c>
      <c r="B162" s="12" t="s">
        <v>306</v>
      </c>
      <c r="C162" s="12" t="s">
        <v>292</v>
      </c>
      <c r="D162" s="12">
        <v>1</v>
      </c>
      <c r="E162" s="14">
        <v>400</v>
      </c>
      <c r="F162" s="14">
        <f t="shared" si="18"/>
        <v>400</v>
      </c>
      <c r="G162" s="12"/>
    </row>
    <row r="163" ht="25" customHeight="1" spans="1:7">
      <c r="A163" s="6" t="s">
        <v>267</v>
      </c>
      <c r="B163" s="6" t="s">
        <v>290</v>
      </c>
      <c r="C163" s="6"/>
      <c r="D163" s="12"/>
      <c r="E163" s="14"/>
      <c r="F163" s="14">
        <f>SUM(F5:F162)</f>
        <v>75712.684</v>
      </c>
      <c r="G163" s="12"/>
    </row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</sheetData>
  <mergeCells count="3">
    <mergeCell ref="A1:G1"/>
    <mergeCell ref="B3:D3"/>
    <mergeCell ref="B163:C1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:G1"/>
    </sheetView>
  </sheetViews>
  <sheetFormatPr defaultColWidth="9" defaultRowHeight="13.5" outlineLevelCol="6"/>
  <sheetData>
    <row r="1" ht="50" customHeight="1" spans="1:7">
      <c r="A1" s="1" t="s">
        <v>307</v>
      </c>
      <c r="B1" s="1"/>
      <c r="C1" s="1"/>
      <c r="D1" s="1"/>
      <c r="E1" s="1"/>
      <c r="F1" s="1"/>
      <c r="G1" s="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土建</vt:lpstr>
      <vt:lpstr>安装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2018-10-23T09:51:00Z</dcterms:created>
  <dcterms:modified xsi:type="dcterms:W3CDTF">2023-11-18T02:20:50Z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958301266D8E4040903C8033AAF0A126_13</vt:lpwstr>
  </property>
</Properties>
</file>