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30"/>
  </bookViews>
  <sheets>
    <sheet name="进款款" sheetId="16" r:id="rId1"/>
    <sheet name="汇总表" sheetId="17" r:id="rId2"/>
    <sheet name="土建部分" sheetId="19" r:id="rId3"/>
    <sheet name="安装部分" sheetId="18" r:id="rId4"/>
    <sheet name="门头钢结构工程量计算" sheetId="13" state="hidden" r:id="rId5"/>
  </sheets>
  <externalReferences>
    <externalReference r:id="rId6"/>
  </externalReferences>
  <definedNames>
    <definedName name="_xlnm._FilterDatabase" localSheetId="4" hidden="1">门头钢结构工程量计算!$A$2:$G$22</definedName>
  </definedNames>
  <calcPr calcId="144525"/>
</workbook>
</file>

<file path=xl/sharedStrings.xml><?xml version="1.0" encoding="utf-8"?>
<sst xmlns="http://schemas.openxmlformats.org/spreadsheetml/2006/main" count="1290" uniqueCount="376">
  <si>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</si>
  <si>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</si>
  <si>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</si>
  <si>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</si>
  <si>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</si>
  <si>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</si>
  <si>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</si>
  <si>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</si>
  <si>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</si>
  <si>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</si>
  <si>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</si>
  <si>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</si>
  <si>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</si>
  <si>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</si>
  <si>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</si>
  <si>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</si>
  <si>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</si>
  <si>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</si>
  <si>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</si>
  <si>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</si>
  <si>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</si>
  <si>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</si>
  <si>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</si>
  <si>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</si>
  <si>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</si>
  <si>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</si>
  <si>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</si>
  <si>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</si>
  <si>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</si>
  <si>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</si>
  <si>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</si>
  <si>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</si>
  <si>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装修零星增加部分</t>
  </si>
  <si>
    <t>土建部分</t>
  </si>
  <si>
    <t>安装部分</t>
  </si>
  <si>
    <t>二</t>
  </si>
  <si>
    <t>合计</t>
  </si>
  <si>
    <t>三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</si>
  <si>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</si>
  <si>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</si>
  <si>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</si>
  <si>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</si>
  <si>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</si>
  <si>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</si>
  <si>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</si>
  <si>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</si>
  <si>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零星装修合同清单汇总表</t>
  </si>
  <si>
    <t>名称</t>
  </si>
  <si>
    <t>单位</t>
  </si>
  <si>
    <t>单价（元）</t>
  </si>
  <si>
    <t>备注</t>
  </si>
  <si>
    <t>土建部分清单</t>
  </si>
  <si>
    <t>项</t>
  </si>
  <si>
    <t>安装部分清单</t>
  </si>
  <si>
    <t>共计</t>
  </si>
  <si>
    <t>增项明细表</t>
  </si>
  <si>
    <t>工程量</t>
  </si>
  <si>
    <t>单价</t>
  </si>
  <si>
    <t>合价（元）</t>
  </si>
  <si>
    <t>一、</t>
  </si>
  <si>
    <t>1-11#楼地下车库入主楼大堂拆改及精装修</t>
  </si>
  <si>
    <t>1、</t>
  </si>
  <si>
    <t>3#楼西单元</t>
  </si>
  <si>
    <t>2、</t>
  </si>
  <si>
    <t>墙体拆除</t>
  </si>
  <si>
    <t>㎡</t>
  </si>
  <si>
    <t>3、</t>
  </si>
  <si>
    <t>新建加气块墙体</t>
  </si>
  <si>
    <t>4、</t>
  </si>
  <si>
    <t>新建墙面抹灰</t>
  </si>
  <si>
    <t>5、</t>
  </si>
  <si>
    <t>新建轻钢龙骨墙体</t>
  </si>
  <si>
    <t>6、</t>
  </si>
  <si>
    <t>石膏板吊顶</t>
  </si>
  <si>
    <t>7、</t>
  </si>
  <si>
    <t>顶面乳胶漆</t>
  </si>
  <si>
    <t>8、</t>
  </si>
  <si>
    <t>铝格栅吊顶40*60*0.7</t>
  </si>
  <si>
    <t>9、</t>
  </si>
  <si>
    <t>格栅边框含乳胶漆200*200(阻燃板基层、石膏板面层）</t>
  </si>
  <si>
    <t>m</t>
  </si>
  <si>
    <t>10、</t>
  </si>
  <si>
    <t>墙面瓷砖</t>
  </si>
  <si>
    <t>11、</t>
  </si>
  <si>
    <t>地面瓷砖</t>
  </si>
  <si>
    <t>12、</t>
  </si>
  <si>
    <t>防火玻璃门</t>
  </si>
  <si>
    <t>13、</t>
  </si>
  <si>
    <t>3#楼西单元不锈钢隐形井盖900*910</t>
  </si>
  <si>
    <t>套</t>
  </si>
  <si>
    <t>14、</t>
  </si>
  <si>
    <t>铝格栅吊顶40*60*0.4</t>
  </si>
  <si>
    <t>15、</t>
  </si>
  <si>
    <t>16、</t>
  </si>
  <si>
    <t>3#楼中单元</t>
  </si>
  <si>
    <t>17、</t>
  </si>
  <si>
    <t>18、</t>
  </si>
  <si>
    <t>19、</t>
  </si>
  <si>
    <t>墙面木工板找平</t>
  </si>
  <si>
    <t>20、</t>
  </si>
  <si>
    <t>21、</t>
  </si>
  <si>
    <t>22、</t>
  </si>
  <si>
    <t>23、</t>
  </si>
  <si>
    <t>3#楼中单元不锈钢隐形井盖900*900</t>
  </si>
  <si>
    <t>24、</t>
  </si>
  <si>
    <t>25、</t>
  </si>
  <si>
    <t>26、</t>
  </si>
  <si>
    <t>3#楼东单元</t>
  </si>
  <si>
    <t>27、</t>
  </si>
  <si>
    <t>28、</t>
  </si>
  <si>
    <t>29、</t>
  </si>
  <si>
    <t>30、</t>
  </si>
  <si>
    <t>31、</t>
  </si>
  <si>
    <t>32、</t>
  </si>
  <si>
    <t>3#楼东单元不锈钢隐形井盖900*910</t>
  </si>
  <si>
    <t>33、</t>
  </si>
  <si>
    <t>34、</t>
  </si>
  <si>
    <t>35、</t>
  </si>
  <si>
    <t>5#楼西单元</t>
  </si>
  <si>
    <t>36、</t>
  </si>
  <si>
    <t>37、</t>
  </si>
  <si>
    <t>38、</t>
  </si>
  <si>
    <t>39、</t>
  </si>
  <si>
    <t>40、</t>
  </si>
  <si>
    <t>41、</t>
  </si>
  <si>
    <t>42、</t>
  </si>
  <si>
    <t>43、</t>
  </si>
  <si>
    <t>44、</t>
  </si>
  <si>
    <t>45、</t>
  </si>
  <si>
    <t>地面楼梯踏步</t>
  </si>
  <si>
    <t>46、</t>
  </si>
  <si>
    <t>47、</t>
  </si>
  <si>
    <t>48、</t>
  </si>
  <si>
    <t>49、</t>
  </si>
  <si>
    <t>50、</t>
  </si>
  <si>
    <t>51、</t>
  </si>
  <si>
    <t>5#楼东单元</t>
  </si>
  <si>
    <t>52、</t>
  </si>
  <si>
    <t>53、</t>
  </si>
  <si>
    <t>54、</t>
  </si>
  <si>
    <t>55、</t>
  </si>
  <si>
    <t>56、</t>
  </si>
  <si>
    <t>57、</t>
  </si>
  <si>
    <t>58、</t>
  </si>
  <si>
    <t>59、</t>
  </si>
  <si>
    <t>60、</t>
  </si>
  <si>
    <t>61、</t>
  </si>
  <si>
    <t>62、</t>
  </si>
  <si>
    <t>63、</t>
  </si>
  <si>
    <t>5#楼东单元不锈钢隐形井盖1100*1070</t>
  </si>
  <si>
    <t>64、</t>
  </si>
  <si>
    <t>65、</t>
  </si>
  <si>
    <t>66、</t>
  </si>
  <si>
    <t>67、</t>
  </si>
  <si>
    <t>8#楼东单元</t>
  </si>
  <si>
    <t>68、</t>
  </si>
  <si>
    <t>69、</t>
  </si>
  <si>
    <t>70、</t>
  </si>
  <si>
    <t>71、</t>
  </si>
  <si>
    <t>72、</t>
  </si>
  <si>
    <t>73、</t>
  </si>
  <si>
    <t>不锈钢门套</t>
  </si>
  <si>
    <t>74、</t>
  </si>
  <si>
    <t>8#楼西单元</t>
  </si>
  <si>
    <t>75、</t>
  </si>
  <si>
    <t>76、</t>
  </si>
  <si>
    <t>77、</t>
  </si>
  <si>
    <t>78、</t>
  </si>
  <si>
    <t>79、</t>
  </si>
  <si>
    <t>80、</t>
  </si>
  <si>
    <t>81、</t>
  </si>
  <si>
    <t>9#楼东单元</t>
  </si>
  <si>
    <t>82、</t>
  </si>
  <si>
    <t>83、</t>
  </si>
  <si>
    <t>84、</t>
  </si>
  <si>
    <t>85、</t>
  </si>
  <si>
    <t>86、</t>
  </si>
  <si>
    <t>87、</t>
  </si>
  <si>
    <t>88、</t>
  </si>
  <si>
    <t>89、</t>
  </si>
  <si>
    <t>9#楼西单元</t>
  </si>
  <si>
    <t>90、</t>
  </si>
  <si>
    <t>91、</t>
  </si>
  <si>
    <t>92、</t>
  </si>
  <si>
    <t>93、</t>
  </si>
  <si>
    <t>94、</t>
  </si>
  <si>
    <t>95、</t>
  </si>
  <si>
    <t>96、</t>
  </si>
  <si>
    <t>97、</t>
  </si>
  <si>
    <t>10#楼东单元</t>
  </si>
  <si>
    <t>98、</t>
  </si>
  <si>
    <t>99、</t>
  </si>
  <si>
    <t>100、</t>
  </si>
  <si>
    <t>101、</t>
  </si>
  <si>
    <t>102、</t>
  </si>
  <si>
    <t>103、</t>
  </si>
  <si>
    <t>104、</t>
  </si>
  <si>
    <t>10#楼西单元</t>
  </si>
  <si>
    <t>105、</t>
  </si>
  <si>
    <t>106、</t>
  </si>
  <si>
    <t>107、</t>
  </si>
  <si>
    <t>108、</t>
  </si>
  <si>
    <t>109、</t>
  </si>
  <si>
    <t>110、</t>
  </si>
  <si>
    <t>111、</t>
  </si>
  <si>
    <t>11#楼东单元</t>
  </si>
  <si>
    <t>112、</t>
  </si>
  <si>
    <t>113、</t>
  </si>
  <si>
    <t>114、</t>
  </si>
  <si>
    <t>115、</t>
  </si>
  <si>
    <t>116、</t>
  </si>
  <si>
    <t>117、</t>
  </si>
  <si>
    <t>118、</t>
  </si>
  <si>
    <t>119、</t>
  </si>
  <si>
    <t>11#楼西单元</t>
  </si>
  <si>
    <t>120、</t>
  </si>
  <si>
    <t>121、</t>
  </si>
  <si>
    <t>122、</t>
  </si>
  <si>
    <t>123、</t>
  </si>
  <si>
    <t>124、</t>
  </si>
  <si>
    <t>125、</t>
  </si>
  <si>
    <t>126、</t>
  </si>
  <si>
    <t>127、</t>
  </si>
  <si>
    <t>1#楼东单元</t>
  </si>
  <si>
    <t>128、</t>
  </si>
  <si>
    <t>129、</t>
  </si>
  <si>
    <t>新建轻钢龙骨石膏板墙体</t>
  </si>
  <si>
    <t>130、</t>
  </si>
  <si>
    <t>131、</t>
  </si>
  <si>
    <t>132、</t>
  </si>
  <si>
    <t>133、</t>
  </si>
  <si>
    <t>134、</t>
  </si>
  <si>
    <t>135、</t>
  </si>
  <si>
    <t>136、</t>
  </si>
  <si>
    <t>137、</t>
  </si>
  <si>
    <t>1#楼西单元</t>
  </si>
  <si>
    <t>138、</t>
  </si>
  <si>
    <t>139、</t>
  </si>
  <si>
    <t>140、</t>
  </si>
  <si>
    <t>141、</t>
  </si>
  <si>
    <t>142、</t>
  </si>
  <si>
    <t>143、</t>
  </si>
  <si>
    <t>144、</t>
  </si>
  <si>
    <t>145、</t>
  </si>
  <si>
    <t>1#楼西单元不锈钢隐形井盖800*800</t>
  </si>
  <si>
    <t>146、</t>
  </si>
  <si>
    <t>147、</t>
  </si>
  <si>
    <t>2#楼东单元</t>
  </si>
  <si>
    <t>148、</t>
  </si>
  <si>
    <t>149、</t>
  </si>
  <si>
    <t>150、</t>
  </si>
  <si>
    <t>151、</t>
  </si>
  <si>
    <t>152、</t>
  </si>
  <si>
    <t>153、</t>
  </si>
  <si>
    <t>1#楼西单元不锈钢隐形井盖1000*1000</t>
  </si>
  <si>
    <t>154、</t>
  </si>
  <si>
    <t>155、</t>
  </si>
  <si>
    <t>2#楼中单元</t>
  </si>
  <si>
    <t>156、</t>
  </si>
  <si>
    <t>157、</t>
  </si>
  <si>
    <t>158、</t>
  </si>
  <si>
    <t>159、</t>
  </si>
  <si>
    <t>160、</t>
  </si>
  <si>
    <t>161、</t>
  </si>
  <si>
    <t>162、</t>
  </si>
  <si>
    <t>163、</t>
  </si>
  <si>
    <t>2#楼西单元</t>
  </si>
  <si>
    <t>164、</t>
  </si>
  <si>
    <t>165、</t>
  </si>
  <si>
    <t>166、</t>
  </si>
  <si>
    <t>167、</t>
  </si>
  <si>
    <t>168、</t>
  </si>
  <si>
    <t>169、</t>
  </si>
  <si>
    <t>170、</t>
  </si>
  <si>
    <t>171、</t>
  </si>
  <si>
    <t>6#楼东单元</t>
  </si>
  <si>
    <t>172、</t>
  </si>
  <si>
    <t>173、</t>
  </si>
  <si>
    <t>174、</t>
  </si>
  <si>
    <t>175、</t>
  </si>
  <si>
    <t>176、</t>
  </si>
  <si>
    <t>177、</t>
  </si>
  <si>
    <t>178、</t>
  </si>
  <si>
    <t>6#楼西单元</t>
  </si>
  <si>
    <t>179、</t>
  </si>
  <si>
    <t>180、</t>
  </si>
  <si>
    <t>181、</t>
  </si>
  <si>
    <t>182、</t>
  </si>
  <si>
    <t>183、</t>
  </si>
  <si>
    <t>184、</t>
  </si>
  <si>
    <t>185、</t>
  </si>
  <si>
    <t>7#楼东单元</t>
  </si>
  <si>
    <t>186、</t>
  </si>
  <si>
    <t>187、</t>
  </si>
  <si>
    <t>188、</t>
  </si>
  <si>
    <t>189、</t>
  </si>
  <si>
    <t>190、</t>
  </si>
  <si>
    <t>191、</t>
  </si>
  <si>
    <t>192、</t>
  </si>
  <si>
    <t>7#楼西单元</t>
  </si>
  <si>
    <t>193、</t>
  </si>
  <si>
    <t>194、</t>
  </si>
  <si>
    <t>195、</t>
  </si>
  <si>
    <t>196、</t>
  </si>
  <si>
    <t>197、</t>
  </si>
  <si>
    <t>198、</t>
  </si>
  <si>
    <t>二、</t>
  </si>
  <si>
    <t>地下室水泵房</t>
  </si>
  <si>
    <t>顶面铝方通 60*60*0.4mm</t>
  </si>
  <si>
    <t>墙地砖</t>
  </si>
  <si>
    <t>用大堂同品牌</t>
  </si>
  <si>
    <t>不锈钢篦子300宽</t>
  </si>
  <si>
    <t>三、</t>
  </si>
  <si>
    <t>物业用房</t>
  </si>
  <si>
    <t>墙面乳胶漆</t>
  </si>
  <si>
    <t>地面800*800瓷砖</t>
  </si>
  <si>
    <t>m2</t>
  </si>
  <si>
    <t>瓷砖踢脚线</t>
  </si>
  <si>
    <t>卫生间墙砖</t>
  </si>
  <si>
    <t>卫生间地砖</t>
  </si>
  <si>
    <t>门</t>
  </si>
  <si>
    <t>樘</t>
  </si>
  <si>
    <t>背景墙</t>
  </si>
  <si>
    <t>吧台</t>
  </si>
  <si>
    <t>不锈钢字</t>
  </si>
  <si>
    <t>东大门物业服务中心背景墙</t>
  </si>
  <si>
    <t>东大门物业服务中心吧台</t>
  </si>
  <si>
    <t>东大门物业服务中心字</t>
  </si>
  <si>
    <t>四、</t>
  </si>
  <si>
    <t>1-11#楼大堂内镜子</t>
  </si>
  <si>
    <t>大堂内镜子（2m*2.44m）</t>
  </si>
  <si>
    <t>五、</t>
  </si>
  <si>
    <t>1#5#6#7#9#11#楼一层地下室门增加门锁</t>
  </si>
  <si>
    <t>把</t>
  </si>
  <si>
    <t>六</t>
  </si>
  <si>
    <t>筒灯</t>
  </si>
  <si>
    <t>个</t>
  </si>
  <si>
    <t>灯带</t>
  </si>
  <si>
    <t>1.2m型材灯</t>
  </si>
  <si>
    <t>配管</t>
  </si>
  <si>
    <t>配线</t>
  </si>
  <si>
    <t>通长铝型材灯</t>
  </si>
  <si>
    <t>电源及感应模块</t>
  </si>
  <si>
    <t>10宽线性灯</t>
  </si>
  <si>
    <t>感应开关及变压器</t>
  </si>
  <si>
    <t>感应筒灯</t>
  </si>
  <si>
    <t>配线2.5平方</t>
  </si>
  <si>
    <t>配线4平方</t>
  </si>
  <si>
    <t>开关</t>
  </si>
  <si>
    <t>五孔插座</t>
  </si>
  <si>
    <t>蹲便器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</si>
  <si>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</si>
  <si>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</si>
  <si>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</si>
  <si>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</si>
  <si>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项目名称</t>
  </si>
  <si>
    <t>理论重量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</si>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</sst>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4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176" fontId="40" fillId="0" borderId="1">
      <alignment horizontal="right" vertical="center" wrapText="1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0" fontId="7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176" fontId="40" fillId="0" borderId="1">
      <alignment horizontal="right" vertical="center" wrapText="1"/>
    </xf>
    <xf numFmtId="0" fontId="7" fillId="0" borderId="0">
      <alignment vertical="center"/>
    </xf>
    <xf numFmtId="0" fontId="38" fillId="0" borderId="0"/>
    <xf numFmtId="0" fontId="40" fillId="0" borderId="0" applyProtection="0">
      <alignment vertical="center"/>
    </xf>
    <xf numFmtId="0" fontId="42" fillId="0" borderId="0"/>
    <xf numFmtId="0" fontId="41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10" fontId="14" fillId="0" borderId="1" xfId="3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10" fontId="16" fillId="0" borderId="0" xfId="0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0" fontId="17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 wrapText="1"/>
    </xf>
    <xf numFmtId="176" fontId="9" fillId="0" borderId="0" xfId="3" applyNumberFormat="1" applyFont="1" applyAlignment="1">
      <alignment horizontal="center" vertical="center"/>
    </xf>
    <xf numFmtId="176" fontId="10" fillId="2" borderId="1" xfId="3" applyNumberFormat="1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16" fillId="0" borderId="0" xfId="3" applyNumberFormat="1" applyFont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176" fontId="17" fillId="0" borderId="0" xfId="3" applyNumberFormat="1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176" fontId="17" fillId="0" borderId="0" xfId="3" applyNumberFormat="1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3232 2 2" xfId="50"/>
    <cellStyle name="常规 5 2" xfId="51"/>
    <cellStyle name="常规 3 2 2" xfId="52"/>
    <cellStyle name="常规 5 2 2" xfId="53"/>
    <cellStyle name="3232 2" xfId="54"/>
    <cellStyle name="3232 3" xfId="55"/>
    <cellStyle name="常规 3 2" xfId="56"/>
    <cellStyle name="常规 3 3" xfId="57"/>
    <cellStyle name="常规 53 2" xfId="58"/>
    <cellStyle name="常规 3 4" xfId="59"/>
    <cellStyle name="常规 53 3" xfId="60"/>
    <cellStyle name="3232" xfId="61"/>
    <cellStyle name="常规 2" xfId="62"/>
    <cellStyle name="常规 3" xfId="63"/>
    <cellStyle name="表体数字 3 2 6 5 3 2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  <cellStyle name="常规 6" xfId="8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%20&#38646;&#26143;&#35013;&#20462;&#21512;&#2151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土建"/>
      <sheetName val="安装"/>
      <sheetName val="Sheet1"/>
    </sheetNames>
    <sheetDataSet>
      <sheetData sheetId="0"/>
      <sheetData sheetId="1">
        <row r="224">
          <cell r="F224">
            <v>422797.11056</v>
          </cell>
        </row>
      </sheetData>
      <sheetData sheetId="2">
        <row r="163">
          <cell r="F163">
            <v>75712.684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L7" sqref="L7"/>
    </sheetView>
  </sheetViews>
  <sheetFormatPr defaultColWidth="10.2857142857143" defaultRowHeight="13.5"/>
  <cols>
    <col min="1" max="1" width="5" style="41" customWidth="1"/>
    <col min="2" max="2" width="25.8571428571429" style="41" customWidth="1"/>
    <col min="3" max="5" width="6.57142857142857" style="41" customWidth="1"/>
    <col min="6" max="6" width="6.57142857142857" style="42" customWidth="1"/>
    <col min="7" max="7" width="6.57142857142857" style="41" customWidth="1"/>
    <col min="8" max="8" width="10.8571428571429" style="41" customWidth="1"/>
    <col min="9" max="9" width="8.28571428571429" style="41" customWidth="1"/>
    <col min="10" max="10" width="10.7142857142857" style="41" customWidth="1"/>
    <col min="11" max="11" width="8.28571428571429" style="43" customWidth="1"/>
    <col min="12" max="12" width="8.14285714285714" style="42" customWidth="1"/>
    <col min="13" max="13" width="6.57142857142857" style="41" customWidth="1"/>
    <col min="14" max="14" width="7.42857142857143" style="41" customWidth="1"/>
    <col min="15" max="15" width="7.71428571428571" style="41" customWidth="1"/>
    <col min="16" max="16384" width="10.2857142857143" style="41"/>
  </cols>
  <sheetData>
    <row r="1" s="41" customFormat="1" ht="30" customHeight="1" spans="1:15">
      <c r="A1" s="44" t="s">
        <v>0</v>
      </c>
      <c r="B1" s="45"/>
      <c r="C1" s="45"/>
      <c r="D1" s="45"/>
      <c r="E1" s="45"/>
      <c r="F1" s="46"/>
      <c r="G1" s="45"/>
      <c r="H1" s="45"/>
      <c r="I1" s="45"/>
      <c r="J1" s="45"/>
      <c r="K1" s="68"/>
      <c r="L1" s="46"/>
      <c r="M1" s="45"/>
      <c r="N1" s="45"/>
      <c r="O1" s="45"/>
    </row>
    <row r="2" s="41" customFormat="1" ht="38" customHeight="1" spans="1:1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8" t="s">
        <v>6</v>
      </c>
      <c r="G2" s="47"/>
      <c r="H2" s="47" t="s">
        <v>7</v>
      </c>
      <c r="I2" s="47"/>
      <c r="J2" s="47"/>
      <c r="K2" s="69" t="s">
        <v>8</v>
      </c>
      <c r="L2" s="48"/>
      <c r="M2" s="47" t="s">
        <v>9</v>
      </c>
      <c r="N2" s="47" t="s">
        <v>10</v>
      </c>
      <c r="O2" s="47" t="s">
        <v>11</v>
      </c>
    </row>
    <row r="3" s="41" customFormat="1" ht="28" customHeight="1" spans="1:15">
      <c r="A3" s="47"/>
      <c r="B3" s="47"/>
      <c r="C3" s="47"/>
      <c r="D3" s="47"/>
      <c r="E3" s="47"/>
      <c r="F3" s="48" t="s">
        <v>12</v>
      </c>
      <c r="G3" s="47" t="s">
        <v>13</v>
      </c>
      <c r="H3" s="47" t="s">
        <v>14</v>
      </c>
      <c r="I3" s="47" t="s">
        <v>15</v>
      </c>
      <c r="J3" s="47" t="s">
        <v>16</v>
      </c>
      <c r="K3" s="69" t="s">
        <v>17</v>
      </c>
      <c r="L3" s="48" t="s">
        <v>18</v>
      </c>
      <c r="M3" s="47"/>
      <c r="N3" s="47"/>
      <c r="O3" s="47"/>
    </row>
    <row r="4" s="41" customFormat="1" ht="44" customHeight="1" spans="1:15">
      <c r="A4" s="49"/>
      <c r="B4" s="49"/>
      <c r="C4" s="50" t="s">
        <v>19</v>
      </c>
      <c r="D4" s="51" t="s">
        <v>20</v>
      </c>
      <c r="E4" s="51" t="s">
        <v>20</v>
      </c>
      <c r="F4" s="50" t="s">
        <v>21</v>
      </c>
      <c r="G4" s="52" t="s">
        <v>22</v>
      </c>
      <c r="H4" s="50" t="s">
        <v>23</v>
      </c>
      <c r="I4" s="70" t="s">
        <v>24</v>
      </c>
      <c r="J4" s="52" t="s">
        <v>25</v>
      </c>
      <c r="K4" s="71" t="s">
        <v>26</v>
      </c>
      <c r="L4" s="72" t="s">
        <v>27</v>
      </c>
      <c r="M4" s="52" t="s">
        <v>28</v>
      </c>
      <c r="N4" s="52" t="s">
        <v>29</v>
      </c>
      <c r="O4" s="73" t="s">
        <v>30</v>
      </c>
    </row>
    <row r="5" s="41" customFormat="1" ht="24" customHeight="1" spans="1:15">
      <c r="A5" s="53" t="s">
        <v>31</v>
      </c>
      <c r="B5" s="53" t="s">
        <v>32</v>
      </c>
      <c r="C5" s="54"/>
      <c r="D5" s="55"/>
      <c r="E5" s="56"/>
      <c r="F5" s="54"/>
      <c r="G5" s="57"/>
      <c r="H5" s="57"/>
      <c r="I5" s="74"/>
      <c r="J5" s="60"/>
      <c r="K5" s="57"/>
      <c r="L5" s="75"/>
      <c r="M5" s="57"/>
      <c r="N5" s="57"/>
      <c r="O5" s="56"/>
    </row>
    <row r="6" s="41" customFormat="1" ht="27" customHeight="1" spans="1:15">
      <c r="A6" s="58">
        <v>1.1</v>
      </c>
      <c r="B6" s="59" t="s">
        <v>33</v>
      </c>
      <c r="C6" s="54"/>
      <c r="D6" s="55"/>
      <c r="E6" s="56"/>
      <c r="F6" s="54"/>
      <c r="G6" s="57"/>
      <c r="H6" s="57">
        <f>汇总表!D3</f>
        <v>422797.11056</v>
      </c>
      <c r="I6" s="74">
        <v>0.85</v>
      </c>
      <c r="J6" s="60">
        <f>I6*H6</f>
        <v>359377.543976</v>
      </c>
      <c r="K6" s="57"/>
      <c r="L6" s="75"/>
      <c r="M6" s="57"/>
      <c r="N6" s="57"/>
      <c r="O6" s="56"/>
    </row>
    <row r="7" s="41" customFormat="1" ht="30" customHeight="1" spans="1:15">
      <c r="A7" s="58">
        <v>1.2</v>
      </c>
      <c r="B7" s="59" t="s">
        <v>34</v>
      </c>
      <c r="C7" s="54"/>
      <c r="D7" s="55"/>
      <c r="E7" s="56"/>
      <c r="F7" s="54"/>
      <c r="G7" s="57"/>
      <c r="H7" s="57">
        <f>汇总表!D4</f>
        <v>75712.684</v>
      </c>
      <c r="I7" s="74">
        <v>0.85</v>
      </c>
      <c r="J7" s="60">
        <f>I7*H7</f>
        <v>64355.7814</v>
      </c>
      <c r="K7" s="57"/>
      <c r="L7" s="75"/>
      <c r="M7" s="57"/>
      <c r="N7" s="57"/>
      <c r="O7" s="56"/>
    </row>
    <row r="8" s="41" customFormat="1" ht="21" customHeight="1" spans="1:15">
      <c r="A8" s="58" t="s">
        <v>35</v>
      </c>
      <c r="B8" s="59" t="s">
        <v>36</v>
      </c>
      <c r="C8" s="57"/>
      <c r="D8" s="55"/>
      <c r="E8" s="56"/>
      <c r="F8" s="57"/>
      <c r="G8" s="57"/>
      <c r="H8" s="60"/>
      <c r="I8" s="74"/>
      <c r="J8" s="60">
        <f>SUM(J6:J7)</f>
        <v>423733.325376</v>
      </c>
      <c r="K8" s="76"/>
      <c r="L8" s="77"/>
      <c r="M8" s="54"/>
      <c r="N8" s="57"/>
      <c r="O8" s="56"/>
    </row>
    <row r="9" s="41" customFormat="1" ht="30" customHeight="1" spans="1:15">
      <c r="A9" s="56" t="s">
        <v>37</v>
      </c>
      <c r="B9" s="56" t="s">
        <v>38</v>
      </c>
      <c r="C9" s="56"/>
      <c r="D9" s="56"/>
      <c r="E9" s="56"/>
      <c r="F9" s="61"/>
      <c r="G9" s="57"/>
      <c r="H9" s="57"/>
      <c r="I9" s="74"/>
      <c r="J9" s="54">
        <v>420000</v>
      </c>
      <c r="K9" s="57"/>
      <c r="L9" s="75"/>
      <c r="M9" s="54" t="s">
        <v>39</v>
      </c>
      <c r="N9" s="54" t="s">
        <v>40</v>
      </c>
      <c r="O9" s="55" t="s">
        <v>41</v>
      </c>
    </row>
    <row r="10" s="41" customFormat="1" ht="59" customHeight="1" spans="1:15">
      <c r="A10" s="62" t="s">
        <v>42</v>
      </c>
      <c r="B10" s="62"/>
      <c r="C10" s="62"/>
      <c r="D10" s="62"/>
      <c r="E10" s="62"/>
      <c r="F10" s="63"/>
      <c r="G10" s="62"/>
      <c r="H10" s="62"/>
      <c r="I10" s="62"/>
      <c r="J10" s="62"/>
      <c r="K10" s="78"/>
      <c r="L10" s="63"/>
      <c r="M10" s="62"/>
      <c r="N10" s="62"/>
      <c r="O10" s="62"/>
    </row>
    <row r="11" s="41" customFormat="1" ht="24.95" customHeight="1" spans="1:15">
      <c r="A11" s="62" t="s">
        <v>43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="41" customFormat="1" ht="26.25" customHeight="1" spans="1:15">
      <c r="A12" s="64"/>
      <c r="B12" s="65"/>
      <c r="C12" s="65"/>
      <c r="D12" s="65"/>
      <c r="E12" s="65"/>
      <c r="F12" s="66"/>
      <c r="G12" s="67" t="s">
        <v>44</v>
      </c>
      <c r="H12" s="67"/>
      <c r="I12" s="67"/>
      <c r="J12" s="79"/>
      <c r="K12" s="80"/>
      <c r="L12" s="81" t="s">
        <v>45</v>
      </c>
      <c r="M12" s="82"/>
      <c r="N12" s="65"/>
      <c r="O12" s="65"/>
    </row>
    <row r="13" s="41" customFormat="1" ht="28.5" customHeight="1" spans="1:15">
      <c r="A13" s="64"/>
      <c r="B13" s="65"/>
      <c r="C13" s="65"/>
      <c r="D13" s="65"/>
      <c r="E13" s="65"/>
      <c r="F13" s="66"/>
      <c r="J13" s="65"/>
      <c r="K13" s="83"/>
      <c r="L13" s="66"/>
      <c r="M13" s="65"/>
      <c r="N13" s="65"/>
      <c r="O13" s="65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H5" sqref="H5"/>
    </sheetView>
  </sheetViews>
  <sheetFormatPr defaultColWidth="10.2857142857143" defaultRowHeight="13.5" outlineLevelRow="6" outlineLevelCol="4"/>
  <cols>
    <col min="1" max="1" width="10.2857142857143" style="36"/>
    <col min="2" max="2" width="21.2857142857143" style="35" customWidth="1"/>
    <col min="3" max="3" width="8.42857142857143" style="35" customWidth="1"/>
    <col min="4" max="4" width="23" style="35" customWidth="1"/>
    <col min="5" max="5" width="16.7142857142857" style="35" customWidth="1"/>
    <col min="6" max="16384" width="10.2857142857143" style="35"/>
  </cols>
  <sheetData>
    <row r="1" s="35" customFormat="1" ht="39" customHeight="1" spans="1:5">
      <c r="A1" s="36" t="s">
        <v>46</v>
      </c>
      <c r="B1" s="36"/>
      <c r="C1" s="36"/>
      <c r="D1" s="36"/>
      <c r="E1" s="36"/>
    </row>
    <row r="2" s="36" customFormat="1" ht="39" customHeight="1" spans="1:5">
      <c r="A2" s="37" t="s">
        <v>1</v>
      </c>
      <c r="B2" s="37" t="s">
        <v>47</v>
      </c>
      <c r="C2" s="37" t="s">
        <v>48</v>
      </c>
      <c r="D2" s="37" t="s">
        <v>49</v>
      </c>
      <c r="E2" s="37" t="s">
        <v>50</v>
      </c>
    </row>
    <row r="3" s="35" customFormat="1" ht="39" customHeight="1" spans="1:5">
      <c r="A3" s="37">
        <v>1</v>
      </c>
      <c r="B3" s="38" t="s">
        <v>51</v>
      </c>
      <c r="C3" s="37" t="s">
        <v>52</v>
      </c>
      <c r="D3" s="39">
        <f>[1]土建!F224</f>
        <v>422797.11056</v>
      </c>
      <c r="E3" s="38"/>
    </row>
    <row r="4" s="35" customFormat="1" ht="39" customHeight="1" spans="1:5">
      <c r="A4" s="37">
        <v>2</v>
      </c>
      <c r="B4" s="38" t="s">
        <v>53</v>
      </c>
      <c r="C4" s="37" t="s">
        <v>52</v>
      </c>
      <c r="D4" s="39">
        <f>[1]安装!F163</f>
        <v>75712.684</v>
      </c>
      <c r="E4" s="38"/>
    </row>
    <row r="5" s="35" customFormat="1" ht="39" customHeight="1" spans="1:5">
      <c r="A5" s="37">
        <v>3</v>
      </c>
      <c r="B5" s="37" t="s">
        <v>54</v>
      </c>
      <c r="C5" s="37"/>
      <c r="D5" s="39">
        <f>D3+D4</f>
        <v>498509.79456</v>
      </c>
      <c r="E5" s="38"/>
    </row>
    <row r="6" s="35" customFormat="1" ht="39" customHeight="1" spans="1:4">
      <c r="A6" s="36"/>
      <c r="B6" s="35"/>
      <c r="C6" s="35"/>
      <c r="D6" s="40"/>
    </row>
    <row r="7" s="35" customFormat="1" ht="32" customHeight="1" spans="1:4">
      <c r="A7" s="36"/>
      <c r="B7" s="35"/>
      <c r="C7" s="35"/>
      <c r="D7" s="40"/>
    </row>
  </sheetData>
  <mergeCells count="2">
    <mergeCell ref="A1:E1"/>
    <mergeCell ref="B5:C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workbookViewId="0">
      <selection activeCell="M11" sqref="M11"/>
    </sheetView>
  </sheetViews>
  <sheetFormatPr defaultColWidth="10.2857142857143" defaultRowHeight="13.5"/>
  <cols>
    <col min="1" max="1" width="7.42857142857143" style="19" customWidth="1"/>
    <col min="2" max="2" width="29" style="19" customWidth="1"/>
    <col min="3" max="3" width="11.2857142857143" style="19" customWidth="1"/>
    <col min="4" max="4" width="13.5714285714286" style="32" customWidth="1"/>
    <col min="5" max="5" width="11.1428571428571" style="19" customWidth="1"/>
    <col min="6" max="6" width="14.4285714285714" style="20"/>
    <col min="7" max="7" width="14" style="19" customWidth="1"/>
    <col min="8" max="16384" width="10.2857142857143" style="19"/>
  </cols>
  <sheetData>
    <row r="1" s="19" customFormat="1" ht="32" customHeight="1" spans="1:7">
      <c r="A1" s="21" t="s">
        <v>55</v>
      </c>
      <c r="B1" s="21"/>
      <c r="C1" s="21"/>
      <c r="D1" s="21"/>
      <c r="E1" s="21"/>
      <c r="F1" s="22"/>
      <c r="G1" s="21"/>
    </row>
    <row r="2" s="19" customFormat="1" ht="24" customHeight="1" spans="1:7">
      <c r="A2" s="23" t="s">
        <v>1</v>
      </c>
      <c r="B2" s="23" t="s">
        <v>47</v>
      </c>
      <c r="C2" s="23" t="s">
        <v>48</v>
      </c>
      <c r="D2" s="23" t="s">
        <v>56</v>
      </c>
      <c r="E2" s="23" t="s">
        <v>57</v>
      </c>
      <c r="F2" s="24" t="s">
        <v>58</v>
      </c>
      <c r="G2" s="23" t="s">
        <v>50</v>
      </c>
    </row>
    <row r="3" s="19" customFormat="1" ht="37" customHeight="1" spans="1:7">
      <c r="A3" s="23" t="s">
        <v>59</v>
      </c>
      <c r="B3" s="30" t="s">
        <v>60</v>
      </c>
      <c r="C3" s="23"/>
      <c r="D3" s="23"/>
      <c r="E3" s="29"/>
      <c r="F3" s="28"/>
      <c r="G3" s="29"/>
    </row>
    <row r="4" s="19" customFormat="1" ht="25" customHeight="1" spans="1:7">
      <c r="A4" s="23" t="s">
        <v>61</v>
      </c>
      <c r="B4" s="30" t="s">
        <v>62</v>
      </c>
      <c r="C4" s="23"/>
      <c r="D4" s="23"/>
      <c r="E4" s="29"/>
      <c r="F4" s="28"/>
      <c r="G4" s="29"/>
    </row>
    <row r="5" s="19" customFormat="1" ht="25" customHeight="1" spans="1:7">
      <c r="A5" s="23" t="s">
        <v>63</v>
      </c>
      <c r="B5" s="30" t="s">
        <v>64</v>
      </c>
      <c r="C5" s="33" t="s">
        <v>65</v>
      </c>
      <c r="D5" s="24">
        <f>(1.5+1.45)*3.5-1.3*2.25</f>
        <v>7.4</v>
      </c>
      <c r="E5" s="29">
        <v>90</v>
      </c>
      <c r="F5" s="28">
        <f t="shared" ref="F5:F18" si="0">E5*D5</f>
        <v>666</v>
      </c>
      <c r="G5" s="29"/>
    </row>
    <row r="6" s="19" customFormat="1" ht="25" customHeight="1" spans="1:7">
      <c r="A6" s="23" t="s">
        <v>66</v>
      </c>
      <c r="B6" s="30" t="s">
        <v>67</v>
      </c>
      <c r="C6" s="33" t="s">
        <v>65</v>
      </c>
      <c r="D6" s="23">
        <f>(2.1+0.6)*3.5</f>
        <v>9.45</v>
      </c>
      <c r="E6" s="29">
        <v>220</v>
      </c>
      <c r="F6" s="28">
        <f t="shared" si="0"/>
        <v>2079</v>
      </c>
      <c r="G6" s="29"/>
    </row>
    <row r="7" s="19" customFormat="1" ht="25" customHeight="1" spans="1:7">
      <c r="A7" s="23" t="s">
        <v>68</v>
      </c>
      <c r="B7" s="30" t="s">
        <v>69</v>
      </c>
      <c r="C7" s="33" t="s">
        <v>65</v>
      </c>
      <c r="D7" s="23">
        <f>D6*2</f>
        <v>18.9</v>
      </c>
      <c r="E7" s="29">
        <v>22</v>
      </c>
      <c r="F7" s="28">
        <f t="shared" si="0"/>
        <v>415.8</v>
      </c>
      <c r="G7" s="29"/>
    </row>
    <row r="8" s="19" customFormat="1" ht="25" customHeight="1" spans="1:7">
      <c r="A8" s="23" t="s">
        <v>70</v>
      </c>
      <c r="B8" s="30" t="s">
        <v>71</v>
      </c>
      <c r="C8" s="33" t="s">
        <v>65</v>
      </c>
      <c r="D8" s="23">
        <f>1.9*1</f>
        <v>1.9</v>
      </c>
      <c r="E8" s="29"/>
      <c r="F8" s="28">
        <f t="shared" si="0"/>
        <v>0</v>
      </c>
      <c r="G8" s="29"/>
    </row>
    <row r="9" s="19" customFormat="1" ht="25" customHeight="1" spans="1:7">
      <c r="A9" s="23" t="s">
        <v>72</v>
      </c>
      <c r="B9" s="30" t="s">
        <v>73</v>
      </c>
      <c r="C9" s="33" t="s">
        <v>65</v>
      </c>
      <c r="D9" s="23">
        <v>16.8</v>
      </c>
      <c r="E9" s="29">
        <v>190</v>
      </c>
      <c r="F9" s="28">
        <f t="shared" si="0"/>
        <v>3192</v>
      </c>
      <c r="G9" s="29"/>
    </row>
    <row r="10" s="19" customFormat="1" ht="25" customHeight="1" spans="1:7">
      <c r="A10" s="23" t="s">
        <v>74</v>
      </c>
      <c r="B10" s="30" t="s">
        <v>75</v>
      </c>
      <c r="C10" s="33" t="s">
        <v>65</v>
      </c>
      <c r="D10" s="23">
        <f>D9</f>
        <v>16.8</v>
      </c>
      <c r="E10" s="29"/>
      <c r="F10" s="28">
        <f t="shared" si="0"/>
        <v>0</v>
      </c>
      <c r="G10" s="29"/>
    </row>
    <row r="11" s="19" customFormat="1" ht="31" customHeight="1" spans="1:7">
      <c r="A11" s="23" t="s">
        <v>76</v>
      </c>
      <c r="B11" s="30" t="s">
        <v>77</v>
      </c>
      <c r="C11" s="33" t="s">
        <v>65</v>
      </c>
      <c r="D11" s="23">
        <v>4.4</v>
      </c>
      <c r="E11" s="29">
        <v>190</v>
      </c>
      <c r="F11" s="28">
        <f t="shared" si="0"/>
        <v>836</v>
      </c>
      <c r="G11" s="29"/>
    </row>
    <row r="12" s="19" customFormat="1" ht="55" customHeight="1" spans="1:7">
      <c r="A12" s="23" t="s">
        <v>78</v>
      </c>
      <c r="B12" s="30" t="s">
        <v>79</v>
      </c>
      <c r="C12" s="33" t="s">
        <v>80</v>
      </c>
      <c r="D12" s="23">
        <v>9</v>
      </c>
      <c r="E12" s="29">
        <v>130</v>
      </c>
      <c r="F12" s="28">
        <f t="shared" si="0"/>
        <v>1170</v>
      </c>
      <c r="G12" s="29"/>
    </row>
    <row r="13" s="19" customFormat="1" ht="25" customHeight="1" spans="1:7">
      <c r="A13" s="23" t="s">
        <v>81</v>
      </c>
      <c r="B13" s="30" t="s">
        <v>82</v>
      </c>
      <c r="C13" s="33" t="s">
        <v>65</v>
      </c>
      <c r="D13" s="24">
        <f>(2.1-1.45+1.3+0.6)*2.5</f>
        <v>6.375</v>
      </c>
      <c r="E13" s="29">
        <v>169.04</v>
      </c>
      <c r="F13" s="28">
        <f t="shared" si="0"/>
        <v>1077.63</v>
      </c>
      <c r="G13" s="29"/>
    </row>
    <row r="14" s="19" customFormat="1" ht="25" customHeight="1" spans="1:7">
      <c r="A14" s="23" t="s">
        <v>83</v>
      </c>
      <c r="B14" s="30" t="s">
        <v>84</v>
      </c>
      <c r="C14" s="33" t="s">
        <v>65</v>
      </c>
      <c r="D14" s="24">
        <f>2.8*2.1-1.5*1.45</f>
        <v>3.705</v>
      </c>
      <c r="E14" s="29">
        <v>165.5</v>
      </c>
      <c r="F14" s="28">
        <f t="shared" si="0"/>
        <v>613.1775</v>
      </c>
      <c r="G14" s="29"/>
    </row>
    <row r="15" s="19" customFormat="1" ht="25" customHeight="1" spans="1:7">
      <c r="A15" s="23" t="s">
        <v>85</v>
      </c>
      <c r="B15" s="30" t="s">
        <v>86</v>
      </c>
      <c r="C15" s="33" t="s">
        <v>65</v>
      </c>
      <c r="D15" s="23">
        <f>2.8*2.5</f>
        <v>7</v>
      </c>
      <c r="E15" s="29">
        <v>800</v>
      </c>
      <c r="F15" s="28">
        <f t="shared" si="0"/>
        <v>5600</v>
      </c>
      <c r="G15" s="29"/>
    </row>
    <row r="16" s="19" customFormat="1" ht="36" customHeight="1" spans="1:7">
      <c r="A16" s="23" t="s">
        <v>87</v>
      </c>
      <c r="B16" s="30" t="s">
        <v>88</v>
      </c>
      <c r="C16" s="33" t="s">
        <v>89</v>
      </c>
      <c r="D16" s="23">
        <v>1</v>
      </c>
      <c r="E16" s="29">
        <f>0.9*0.91*1000</f>
        <v>819</v>
      </c>
      <c r="F16" s="28">
        <f t="shared" si="0"/>
        <v>819</v>
      </c>
      <c r="G16" s="29"/>
    </row>
    <row r="17" s="19" customFormat="1" ht="33" customHeight="1" spans="1:7">
      <c r="A17" s="23" t="s">
        <v>90</v>
      </c>
      <c r="B17" s="30" t="s">
        <v>91</v>
      </c>
      <c r="C17" s="33" t="s">
        <v>65</v>
      </c>
      <c r="D17" s="23">
        <v>12</v>
      </c>
      <c r="E17" s="29">
        <v>190</v>
      </c>
      <c r="F17" s="28">
        <f t="shared" si="0"/>
        <v>2280</v>
      </c>
      <c r="G17" s="29"/>
    </row>
    <row r="18" s="19" customFormat="1" ht="46" customHeight="1" spans="1:7">
      <c r="A18" s="23" t="s">
        <v>92</v>
      </c>
      <c r="B18" s="30" t="s">
        <v>79</v>
      </c>
      <c r="C18" s="33" t="s">
        <v>80</v>
      </c>
      <c r="D18" s="23">
        <v>14</v>
      </c>
      <c r="E18" s="29">
        <v>130</v>
      </c>
      <c r="F18" s="28">
        <f t="shared" si="0"/>
        <v>1820</v>
      </c>
      <c r="G18" s="29"/>
    </row>
    <row r="19" s="19" customFormat="1" ht="34" customHeight="1" spans="1:7">
      <c r="A19" s="23" t="s">
        <v>93</v>
      </c>
      <c r="B19" s="30" t="s">
        <v>94</v>
      </c>
      <c r="C19" s="29"/>
      <c r="D19" s="23"/>
      <c r="E19" s="29"/>
      <c r="F19" s="28"/>
      <c r="G19" s="29"/>
    </row>
    <row r="20" s="19" customFormat="1" ht="25" customHeight="1" spans="1:7">
      <c r="A20" s="23" t="s">
        <v>95</v>
      </c>
      <c r="B20" s="30" t="s">
        <v>64</v>
      </c>
      <c r="C20" s="33" t="s">
        <v>65</v>
      </c>
      <c r="D20" s="24">
        <f>2.75*3.5-1.3*2.25</f>
        <v>6.7</v>
      </c>
      <c r="E20" s="29">
        <v>90</v>
      </c>
      <c r="F20" s="28">
        <f t="shared" ref="F20:F28" si="1">E20*D20</f>
        <v>603</v>
      </c>
      <c r="G20" s="29"/>
    </row>
    <row r="21" s="19" customFormat="1" ht="25" customHeight="1" spans="1:7">
      <c r="A21" s="23" t="s">
        <v>96</v>
      </c>
      <c r="B21" s="30" t="s">
        <v>71</v>
      </c>
      <c r="C21" s="33" t="s">
        <v>65</v>
      </c>
      <c r="D21" s="23">
        <f>2.77*1</f>
        <v>2.77</v>
      </c>
      <c r="E21" s="29"/>
      <c r="F21" s="28">
        <f t="shared" si="1"/>
        <v>0</v>
      </c>
      <c r="G21" s="29"/>
    </row>
    <row r="22" s="19" customFormat="1" ht="25" customHeight="1" spans="1:7">
      <c r="A22" s="23" t="s">
        <v>97</v>
      </c>
      <c r="B22" s="29" t="s">
        <v>98</v>
      </c>
      <c r="C22" s="33" t="s">
        <v>65</v>
      </c>
      <c r="D22" s="23">
        <f>3.6*2.5</f>
        <v>9</v>
      </c>
      <c r="E22" s="29">
        <v>50</v>
      </c>
      <c r="F22" s="28">
        <f t="shared" si="1"/>
        <v>450</v>
      </c>
      <c r="G22" s="29"/>
    </row>
    <row r="23" s="19" customFormat="1" ht="25" customHeight="1" spans="1:7">
      <c r="A23" s="23" t="s">
        <v>99</v>
      </c>
      <c r="B23" s="30" t="s">
        <v>73</v>
      </c>
      <c r="C23" s="33" t="s">
        <v>65</v>
      </c>
      <c r="D23" s="23">
        <f>18.6</f>
        <v>18.6</v>
      </c>
      <c r="E23" s="29">
        <v>190</v>
      </c>
      <c r="F23" s="28">
        <f t="shared" si="1"/>
        <v>3534</v>
      </c>
      <c r="G23" s="29"/>
    </row>
    <row r="24" s="19" customFormat="1" ht="25" customHeight="1" spans="1:7">
      <c r="A24" s="23" t="s">
        <v>100</v>
      </c>
      <c r="B24" s="30" t="s">
        <v>75</v>
      </c>
      <c r="C24" s="33" t="s">
        <v>65</v>
      </c>
      <c r="D24" s="23">
        <f>D23</f>
        <v>18.6</v>
      </c>
      <c r="E24" s="29"/>
      <c r="F24" s="28">
        <f t="shared" si="1"/>
        <v>0</v>
      </c>
      <c r="G24" s="29"/>
    </row>
    <row r="25" s="19" customFormat="1" ht="25" customHeight="1" spans="1:7">
      <c r="A25" s="23" t="s">
        <v>101</v>
      </c>
      <c r="B25" s="30" t="s">
        <v>86</v>
      </c>
      <c r="C25" s="33" t="s">
        <v>65</v>
      </c>
      <c r="D25" s="23">
        <v>5.6</v>
      </c>
      <c r="E25" s="29">
        <v>800</v>
      </c>
      <c r="F25" s="28">
        <f t="shared" si="1"/>
        <v>4480</v>
      </c>
      <c r="G25" s="29"/>
    </row>
    <row r="26" s="19" customFormat="1" ht="30" customHeight="1" spans="1:7">
      <c r="A26" s="23" t="s">
        <v>102</v>
      </c>
      <c r="B26" s="30" t="s">
        <v>103</v>
      </c>
      <c r="C26" s="33" t="s">
        <v>89</v>
      </c>
      <c r="D26" s="23">
        <v>1</v>
      </c>
      <c r="E26" s="29">
        <f>0.9*0.9*1000</f>
        <v>810</v>
      </c>
      <c r="F26" s="28">
        <f t="shared" si="1"/>
        <v>810</v>
      </c>
      <c r="G26" s="29"/>
    </row>
    <row r="27" s="19" customFormat="1" ht="30" customHeight="1" spans="1:7">
      <c r="A27" s="23" t="s">
        <v>104</v>
      </c>
      <c r="B27" s="30" t="s">
        <v>91</v>
      </c>
      <c r="C27" s="33" t="s">
        <v>65</v>
      </c>
      <c r="D27" s="23">
        <v>12</v>
      </c>
      <c r="E27" s="29">
        <v>190</v>
      </c>
      <c r="F27" s="28">
        <f t="shared" si="1"/>
        <v>2280</v>
      </c>
      <c r="G27" s="29"/>
    </row>
    <row r="28" s="19" customFormat="1" ht="45" customHeight="1" spans="1:7">
      <c r="A28" s="23" t="s">
        <v>105</v>
      </c>
      <c r="B28" s="30" t="s">
        <v>79</v>
      </c>
      <c r="C28" s="33" t="s">
        <v>80</v>
      </c>
      <c r="D28" s="23">
        <v>14</v>
      </c>
      <c r="E28" s="29">
        <v>130</v>
      </c>
      <c r="F28" s="28">
        <f t="shared" si="1"/>
        <v>1820</v>
      </c>
      <c r="G28" s="29"/>
    </row>
    <row r="29" s="19" customFormat="1" ht="25" customHeight="1" spans="1:7">
      <c r="A29" s="23" t="s">
        <v>106</v>
      </c>
      <c r="B29" s="30" t="s">
        <v>107</v>
      </c>
      <c r="C29" s="33"/>
      <c r="D29" s="23"/>
      <c r="E29" s="29"/>
      <c r="F29" s="28"/>
      <c r="G29" s="29"/>
    </row>
    <row r="30" s="19" customFormat="1" ht="25" customHeight="1" spans="1:7">
      <c r="A30" s="23" t="s">
        <v>108</v>
      </c>
      <c r="B30" s="30" t="s">
        <v>64</v>
      </c>
      <c r="C30" s="33" t="s">
        <v>65</v>
      </c>
      <c r="D30" s="24">
        <f>2.75*3.5-1.3*2.25</f>
        <v>6.7</v>
      </c>
      <c r="E30" s="29">
        <v>90</v>
      </c>
      <c r="F30" s="28">
        <f t="shared" ref="F30:F37" si="2">E30*D30</f>
        <v>603</v>
      </c>
      <c r="G30" s="29"/>
    </row>
    <row r="31" s="19" customFormat="1" ht="25" customHeight="1" spans="1:7">
      <c r="A31" s="23" t="s">
        <v>109</v>
      </c>
      <c r="B31" s="30" t="s">
        <v>71</v>
      </c>
      <c r="C31" s="33" t="s">
        <v>65</v>
      </c>
      <c r="D31" s="23">
        <f>2.77*1</f>
        <v>2.77</v>
      </c>
      <c r="E31" s="29"/>
      <c r="F31" s="28">
        <f t="shared" si="2"/>
        <v>0</v>
      </c>
      <c r="G31" s="29"/>
    </row>
    <row r="32" s="19" customFormat="1" ht="25" customHeight="1" spans="1:7">
      <c r="A32" s="23" t="s">
        <v>110</v>
      </c>
      <c r="B32" s="30" t="s">
        <v>73</v>
      </c>
      <c r="C32" s="33" t="s">
        <v>65</v>
      </c>
      <c r="D32" s="23">
        <v>18.95</v>
      </c>
      <c r="E32" s="29">
        <v>190</v>
      </c>
      <c r="F32" s="28">
        <f t="shared" si="2"/>
        <v>3600.5</v>
      </c>
      <c r="G32" s="29"/>
    </row>
    <row r="33" s="19" customFormat="1" ht="25" customHeight="1" spans="1:7">
      <c r="A33" s="23" t="s">
        <v>111</v>
      </c>
      <c r="B33" s="30" t="s">
        <v>75</v>
      </c>
      <c r="C33" s="33" t="s">
        <v>65</v>
      </c>
      <c r="D33" s="23">
        <f>D32</f>
        <v>18.95</v>
      </c>
      <c r="E33" s="29"/>
      <c r="F33" s="28">
        <f t="shared" si="2"/>
        <v>0</v>
      </c>
      <c r="G33" s="29"/>
    </row>
    <row r="34" s="19" customFormat="1" ht="25" customHeight="1" spans="1:7">
      <c r="A34" s="23" t="s">
        <v>112</v>
      </c>
      <c r="B34" s="30" t="s">
        <v>86</v>
      </c>
      <c r="C34" s="33" t="s">
        <v>65</v>
      </c>
      <c r="D34" s="23">
        <f>2.8*2.5</f>
        <v>7</v>
      </c>
      <c r="E34" s="29">
        <v>800</v>
      </c>
      <c r="F34" s="28">
        <f t="shared" si="2"/>
        <v>5600</v>
      </c>
      <c r="G34" s="29"/>
    </row>
    <row r="35" s="19" customFormat="1" ht="33" customHeight="1" spans="1:7">
      <c r="A35" s="23" t="s">
        <v>113</v>
      </c>
      <c r="B35" s="30" t="s">
        <v>114</v>
      </c>
      <c r="C35" s="33" t="s">
        <v>89</v>
      </c>
      <c r="D35" s="23">
        <v>1</v>
      </c>
      <c r="E35" s="29">
        <f>0.9*0.91*1000</f>
        <v>819</v>
      </c>
      <c r="F35" s="28">
        <f t="shared" si="2"/>
        <v>819</v>
      </c>
      <c r="G35" s="29"/>
    </row>
    <row r="36" s="19" customFormat="1" ht="33" customHeight="1" spans="1:7">
      <c r="A36" s="23" t="s">
        <v>115</v>
      </c>
      <c r="B36" s="30" t="s">
        <v>91</v>
      </c>
      <c r="C36" s="33" t="s">
        <v>65</v>
      </c>
      <c r="D36" s="23">
        <v>12</v>
      </c>
      <c r="E36" s="29">
        <v>190</v>
      </c>
      <c r="F36" s="28">
        <f t="shared" si="2"/>
        <v>2280</v>
      </c>
      <c r="G36" s="29"/>
    </row>
    <row r="37" s="19" customFormat="1" ht="33" customHeight="1" spans="1:7">
      <c r="A37" s="23" t="s">
        <v>116</v>
      </c>
      <c r="B37" s="30" t="s">
        <v>79</v>
      </c>
      <c r="C37" s="33" t="s">
        <v>80</v>
      </c>
      <c r="D37" s="23">
        <v>14</v>
      </c>
      <c r="E37" s="29">
        <v>130</v>
      </c>
      <c r="F37" s="28">
        <f t="shared" si="2"/>
        <v>1820</v>
      </c>
      <c r="G37" s="29"/>
    </row>
    <row r="38" s="19" customFormat="1" ht="25" customHeight="1" spans="1:7">
      <c r="A38" s="23" t="s">
        <v>117</v>
      </c>
      <c r="B38" s="30" t="s">
        <v>118</v>
      </c>
      <c r="C38" s="33"/>
      <c r="D38" s="23"/>
      <c r="E38" s="29"/>
      <c r="F38" s="28"/>
      <c r="G38" s="29"/>
    </row>
    <row r="39" s="19" customFormat="1" ht="25" customHeight="1" spans="1:7">
      <c r="A39" s="23" t="s">
        <v>119</v>
      </c>
      <c r="B39" s="30" t="s">
        <v>64</v>
      </c>
      <c r="C39" s="33" t="s">
        <v>65</v>
      </c>
      <c r="D39" s="24">
        <f>1.5*2.9-1.1*2.1</f>
        <v>2.04</v>
      </c>
      <c r="E39" s="29">
        <v>90</v>
      </c>
      <c r="F39" s="28">
        <f t="shared" ref="F39:F53" si="3">E39*D39</f>
        <v>183.6</v>
      </c>
      <c r="G39" s="29"/>
    </row>
    <row r="40" s="19" customFormat="1" ht="25" customHeight="1" spans="1:7">
      <c r="A40" s="23" t="s">
        <v>120</v>
      </c>
      <c r="B40" s="30" t="s">
        <v>67</v>
      </c>
      <c r="C40" s="33" t="s">
        <v>65</v>
      </c>
      <c r="D40" s="24">
        <f>(2.5+2.5+0.45)*3.5</f>
        <v>19.075</v>
      </c>
      <c r="E40" s="29">
        <v>220</v>
      </c>
      <c r="F40" s="28">
        <f t="shared" si="3"/>
        <v>4196.5</v>
      </c>
      <c r="G40" s="29"/>
    </row>
    <row r="41" s="19" customFormat="1" ht="25" customHeight="1" spans="1:7">
      <c r="A41" s="23" t="s">
        <v>121</v>
      </c>
      <c r="B41" s="30" t="s">
        <v>69</v>
      </c>
      <c r="C41" s="33" t="s">
        <v>65</v>
      </c>
      <c r="D41" s="23">
        <f>D40*2</f>
        <v>38.15</v>
      </c>
      <c r="E41" s="29">
        <v>22</v>
      </c>
      <c r="F41" s="28">
        <f t="shared" si="3"/>
        <v>839.3</v>
      </c>
      <c r="G41" s="29"/>
    </row>
    <row r="42" s="19" customFormat="1" ht="25" customHeight="1" spans="1:7">
      <c r="A42" s="23" t="s">
        <v>122</v>
      </c>
      <c r="B42" s="30" t="s">
        <v>71</v>
      </c>
      <c r="C42" s="33" t="s">
        <v>65</v>
      </c>
      <c r="D42" s="23">
        <f>3.4*1</f>
        <v>3.4</v>
      </c>
      <c r="E42" s="29"/>
      <c r="F42" s="28">
        <f t="shared" si="3"/>
        <v>0</v>
      </c>
      <c r="G42" s="29"/>
    </row>
    <row r="43" s="19" customFormat="1" ht="25" customHeight="1" spans="1:7">
      <c r="A43" s="23" t="s">
        <v>123</v>
      </c>
      <c r="B43" s="30" t="s">
        <v>73</v>
      </c>
      <c r="C43" s="33" t="s">
        <v>65</v>
      </c>
      <c r="D43" s="23">
        <f>13.15</f>
        <v>13.15</v>
      </c>
      <c r="E43" s="29">
        <v>190</v>
      </c>
      <c r="F43" s="28">
        <f t="shared" si="3"/>
        <v>2498.5</v>
      </c>
      <c r="G43" s="29"/>
    </row>
    <row r="44" s="19" customFormat="1" ht="25" customHeight="1" spans="1:7">
      <c r="A44" s="23" t="s">
        <v>124</v>
      </c>
      <c r="B44" s="30" t="s">
        <v>75</v>
      </c>
      <c r="C44" s="33" t="s">
        <v>65</v>
      </c>
      <c r="D44" s="23">
        <f>D43</f>
        <v>13.15</v>
      </c>
      <c r="E44" s="29"/>
      <c r="F44" s="28">
        <f t="shared" si="3"/>
        <v>0</v>
      </c>
      <c r="G44" s="29"/>
    </row>
    <row r="45" s="19" customFormat="1" ht="32" customHeight="1" spans="1:7">
      <c r="A45" s="23" t="s">
        <v>125</v>
      </c>
      <c r="B45" s="30" t="s">
        <v>77</v>
      </c>
      <c r="C45" s="33" t="s">
        <v>65</v>
      </c>
      <c r="D45" s="23">
        <v>6.3</v>
      </c>
      <c r="E45" s="29">
        <v>190</v>
      </c>
      <c r="F45" s="28">
        <f t="shared" si="3"/>
        <v>1197</v>
      </c>
      <c r="G45" s="29"/>
    </row>
    <row r="46" s="19" customFormat="1" ht="59" customHeight="1" spans="1:7">
      <c r="A46" s="23" t="s">
        <v>126</v>
      </c>
      <c r="B46" s="30" t="s">
        <v>79</v>
      </c>
      <c r="C46" s="33" t="s">
        <v>80</v>
      </c>
      <c r="D46" s="23">
        <v>11.65</v>
      </c>
      <c r="E46" s="29">
        <v>130</v>
      </c>
      <c r="F46" s="28">
        <f t="shared" si="3"/>
        <v>1514.5</v>
      </c>
      <c r="G46" s="29"/>
    </row>
    <row r="47" s="19" customFormat="1" ht="30" customHeight="1" spans="1:7">
      <c r="A47" s="23" t="s">
        <v>127</v>
      </c>
      <c r="B47" s="30" t="s">
        <v>86</v>
      </c>
      <c r="C47" s="33" t="s">
        <v>65</v>
      </c>
      <c r="D47" s="23">
        <f>3.6*2.5</f>
        <v>9</v>
      </c>
      <c r="E47" s="29">
        <v>800</v>
      </c>
      <c r="F47" s="28">
        <f t="shared" si="3"/>
        <v>7200</v>
      </c>
      <c r="G47" s="29"/>
    </row>
    <row r="48" s="19" customFormat="1" ht="30" customHeight="1" spans="1:7">
      <c r="A48" s="23" t="s">
        <v>128</v>
      </c>
      <c r="B48" s="30" t="s">
        <v>129</v>
      </c>
      <c r="C48" s="33" t="s">
        <v>65</v>
      </c>
      <c r="D48" s="23">
        <f>D43</f>
        <v>13.15</v>
      </c>
      <c r="E48" s="29">
        <v>204.16</v>
      </c>
      <c r="F48" s="28">
        <f t="shared" si="3"/>
        <v>2684.704</v>
      </c>
      <c r="G48" s="29"/>
    </row>
    <row r="49" s="19" customFormat="1" ht="30" customHeight="1" spans="1:7">
      <c r="A49" s="23" t="s">
        <v>130</v>
      </c>
      <c r="B49" s="30" t="s">
        <v>84</v>
      </c>
      <c r="C49" s="33" t="s">
        <v>65</v>
      </c>
      <c r="D49" s="23">
        <f>8.04</f>
        <v>8.04</v>
      </c>
      <c r="E49" s="29">
        <f>165.5</f>
        <v>165.5</v>
      </c>
      <c r="F49" s="28">
        <f t="shared" si="3"/>
        <v>1330.62</v>
      </c>
      <c r="G49" s="29"/>
    </row>
    <row r="50" s="19" customFormat="1" ht="30" customHeight="1" spans="1:7">
      <c r="A50" s="23" t="s">
        <v>131</v>
      </c>
      <c r="B50" s="30" t="s">
        <v>82</v>
      </c>
      <c r="C50" s="33" t="s">
        <v>65</v>
      </c>
      <c r="D50" s="23">
        <f>(5.5+0.9+5.5+1.25)*2.8</f>
        <v>36.82</v>
      </c>
      <c r="E50" s="29">
        <v>169.04</v>
      </c>
      <c r="F50" s="28">
        <f t="shared" si="3"/>
        <v>6224.0528</v>
      </c>
      <c r="G50" s="29"/>
    </row>
    <row r="51" s="19" customFormat="1" ht="30" customHeight="1" spans="1:7">
      <c r="A51" s="23" t="s">
        <v>132</v>
      </c>
      <c r="B51" s="29" t="s">
        <v>98</v>
      </c>
      <c r="C51" s="33" t="s">
        <v>65</v>
      </c>
      <c r="D51" s="23">
        <f>(1.5*2.6-1*1.68)*2</f>
        <v>4.44</v>
      </c>
      <c r="E51" s="29">
        <v>50</v>
      </c>
      <c r="F51" s="28">
        <f t="shared" si="3"/>
        <v>222</v>
      </c>
      <c r="G51" s="29"/>
    </row>
    <row r="52" s="19" customFormat="1" ht="30" customHeight="1" spans="1:7">
      <c r="A52" s="23" t="s">
        <v>133</v>
      </c>
      <c r="B52" s="30" t="s">
        <v>91</v>
      </c>
      <c r="C52" s="33" t="s">
        <v>65</v>
      </c>
      <c r="D52" s="23">
        <v>12</v>
      </c>
      <c r="E52" s="29">
        <v>190</v>
      </c>
      <c r="F52" s="28">
        <f t="shared" si="3"/>
        <v>2280</v>
      </c>
      <c r="G52" s="29"/>
    </row>
    <row r="53" s="19" customFormat="1" ht="50" customHeight="1" spans="1:7">
      <c r="A53" s="23" t="s">
        <v>134</v>
      </c>
      <c r="B53" s="30" t="s">
        <v>79</v>
      </c>
      <c r="C53" s="33" t="s">
        <v>80</v>
      </c>
      <c r="D53" s="23">
        <v>14</v>
      </c>
      <c r="E53" s="29">
        <v>130</v>
      </c>
      <c r="F53" s="28">
        <f t="shared" si="3"/>
        <v>1820</v>
      </c>
      <c r="G53" s="29"/>
    </row>
    <row r="54" s="19" customFormat="1" ht="30" customHeight="1" spans="1:7">
      <c r="A54" s="23" t="s">
        <v>135</v>
      </c>
      <c r="B54" s="30" t="s">
        <v>136</v>
      </c>
      <c r="C54" s="33"/>
      <c r="D54" s="23"/>
      <c r="E54" s="29"/>
      <c r="F54" s="28"/>
      <c r="G54" s="29"/>
    </row>
    <row r="55" s="19" customFormat="1" ht="30" customHeight="1" spans="1:7">
      <c r="A55" s="23" t="s">
        <v>137</v>
      </c>
      <c r="B55" s="30" t="s">
        <v>64</v>
      </c>
      <c r="C55" s="33" t="s">
        <v>65</v>
      </c>
      <c r="D55" s="24">
        <f>1.5*2.9-1.1*2.1</f>
        <v>2.04</v>
      </c>
      <c r="E55" s="29">
        <v>90</v>
      </c>
      <c r="F55" s="28">
        <f t="shared" ref="F55:F69" si="4">E55*D55</f>
        <v>183.6</v>
      </c>
      <c r="G55" s="29"/>
    </row>
    <row r="56" s="19" customFormat="1" ht="30" customHeight="1" spans="1:7">
      <c r="A56" s="23" t="s">
        <v>138</v>
      </c>
      <c r="B56" s="30" t="s">
        <v>67</v>
      </c>
      <c r="C56" s="33" t="s">
        <v>65</v>
      </c>
      <c r="D56" s="24">
        <f>(0.45+0.7)*3.5</f>
        <v>4.025</v>
      </c>
      <c r="E56" s="29">
        <v>220</v>
      </c>
      <c r="F56" s="28">
        <f t="shared" si="4"/>
        <v>885.5</v>
      </c>
      <c r="G56" s="29"/>
    </row>
    <row r="57" s="19" customFormat="1" ht="30" customHeight="1" spans="1:7">
      <c r="A57" s="23" t="s">
        <v>139</v>
      </c>
      <c r="B57" s="30" t="s">
        <v>69</v>
      </c>
      <c r="C57" s="33" t="s">
        <v>65</v>
      </c>
      <c r="D57" s="23">
        <f>D56*2</f>
        <v>8.05</v>
      </c>
      <c r="E57" s="29">
        <v>22</v>
      </c>
      <c r="F57" s="28">
        <f t="shared" si="4"/>
        <v>177.1</v>
      </c>
      <c r="G57" s="29"/>
    </row>
    <row r="58" s="19" customFormat="1" ht="30" customHeight="1" spans="1:7">
      <c r="A58" s="23" t="s">
        <v>140</v>
      </c>
      <c r="B58" s="30" t="s">
        <v>73</v>
      </c>
      <c r="C58" s="33" t="s">
        <v>65</v>
      </c>
      <c r="D58" s="23">
        <f>7.63</f>
        <v>7.63</v>
      </c>
      <c r="E58" s="29">
        <v>190</v>
      </c>
      <c r="F58" s="28">
        <f t="shared" si="4"/>
        <v>1449.7</v>
      </c>
      <c r="G58" s="29"/>
    </row>
    <row r="59" s="19" customFormat="1" ht="30" customHeight="1" spans="1:7">
      <c r="A59" s="23" t="s">
        <v>141</v>
      </c>
      <c r="B59" s="30" t="s">
        <v>75</v>
      </c>
      <c r="C59" s="33" t="s">
        <v>65</v>
      </c>
      <c r="D59" s="23">
        <f>D58</f>
        <v>7.63</v>
      </c>
      <c r="E59" s="29"/>
      <c r="F59" s="28">
        <f t="shared" si="4"/>
        <v>0</v>
      </c>
      <c r="G59" s="29"/>
    </row>
    <row r="60" s="19" customFormat="1" ht="30" customHeight="1" spans="1:7">
      <c r="A60" s="23" t="s">
        <v>142</v>
      </c>
      <c r="B60" s="30" t="s">
        <v>77</v>
      </c>
      <c r="C60" s="33" t="s">
        <v>65</v>
      </c>
      <c r="D60" s="23">
        <f>20.6</f>
        <v>20.6</v>
      </c>
      <c r="E60" s="29">
        <v>190</v>
      </c>
      <c r="F60" s="28">
        <f t="shared" si="4"/>
        <v>3914</v>
      </c>
      <c r="G60" s="29"/>
    </row>
    <row r="61" s="19" customFormat="1" ht="30" customHeight="1" spans="1:7">
      <c r="A61" s="23" t="s">
        <v>143</v>
      </c>
      <c r="B61" s="30" t="s">
        <v>79</v>
      </c>
      <c r="C61" s="33" t="s">
        <v>80</v>
      </c>
      <c r="D61" s="23">
        <v>19.5</v>
      </c>
      <c r="E61" s="29">
        <v>130</v>
      </c>
      <c r="F61" s="28">
        <f t="shared" si="4"/>
        <v>2535</v>
      </c>
      <c r="G61" s="29"/>
    </row>
    <row r="62" s="19" customFormat="1" ht="25" customHeight="1" spans="1:7">
      <c r="A62" s="23" t="s">
        <v>144</v>
      </c>
      <c r="B62" s="30" t="s">
        <v>86</v>
      </c>
      <c r="C62" s="33" t="s">
        <v>65</v>
      </c>
      <c r="D62" s="24">
        <f>2.83*2.5</f>
        <v>7.075</v>
      </c>
      <c r="E62" s="29">
        <v>800</v>
      </c>
      <c r="F62" s="28">
        <f t="shared" si="4"/>
        <v>5660</v>
      </c>
      <c r="G62" s="29"/>
    </row>
    <row r="63" s="19" customFormat="1" ht="25" customHeight="1" spans="1:7">
      <c r="A63" s="23" t="s">
        <v>145</v>
      </c>
      <c r="B63" s="30" t="s">
        <v>129</v>
      </c>
      <c r="C63" s="33" t="s">
        <v>65</v>
      </c>
      <c r="D63" s="23">
        <f>D58</f>
        <v>7.63</v>
      </c>
      <c r="E63" s="29">
        <v>204.16</v>
      </c>
      <c r="F63" s="28">
        <f t="shared" si="4"/>
        <v>1557.7408</v>
      </c>
      <c r="G63" s="29"/>
    </row>
    <row r="64" s="19" customFormat="1" ht="25" customHeight="1" spans="1:7">
      <c r="A64" s="23" t="s">
        <v>146</v>
      </c>
      <c r="B64" s="30" t="s">
        <v>84</v>
      </c>
      <c r="C64" s="33" t="s">
        <v>65</v>
      </c>
      <c r="D64" s="23">
        <v>21</v>
      </c>
      <c r="E64" s="29">
        <f>165.5</f>
        <v>165.5</v>
      </c>
      <c r="F64" s="28">
        <f t="shared" si="4"/>
        <v>3475.5</v>
      </c>
      <c r="G64" s="29"/>
    </row>
    <row r="65" s="19" customFormat="1" ht="25" customHeight="1" spans="1:7">
      <c r="A65" s="23" t="s">
        <v>147</v>
      </c>
      <c r="B65" s="30" t="s">
        <v>82</v>
      </c>
      <c r="C65" s="33" t="s">
        <v>65</v>
      </c>
      <c r="D65" s="23">
        <f>20*2.6-7.08-1.9*2.6+(3.25*2+0.9)*2.6</f>
        <v>59.22</v>
      </c>
      <c r="E65" s="29">
        <v>169.04</v>
      </c>
      <c r="F65" s="28">
        <f t="shared" si="4"/>
        <v>10010.5488</v>
      </c>
      <c r="G65" s="29"/>
    </row>
    <row r="66" s="19" customFormat="1" ht="38" customHeight="1" spans="1:7">
      <c r="A66" s="23" t="s">
        <v>148</v>
      </c>
      <c r="B66" s="30" t="s">
        <v>149</v>
      </c>
      <c r="C66" s="33" t="s">
        <v>89</v>
      </c>
      <c r="D66" s="23">
        <v>1</v>
      </c>
      <c r="E66" s="29">
        <f>1.1*1.07*1000</f>
        <v>1177</v>
      </c>
      <c r="F66" s="28">
        <f t="shared" si="4"/>
        <v>1177</v>
      </c>
      <c r="G66" s="29"/>
    </row>
    <row r="67" s="19" customFormat="1" ht="29" customHeight="1" spans="1:7">
      <c r="A67" s="23" t="s">
        <v>150</v>
      </c>
      <c r="B67" s="29" t="s">
        <v>98</v>
      </c>
      <c r="C67" s="33" t="s">
        <v>65</v>
      </c>
      <c r="D67" s="23">
        <f>(1.5*2.6-1*1.68)*2</f>
        <v>4.44</v>
      </c>
      <c r="E67" s="29">
        <v>50</v>
      </c>
      <c r="F67" s="28">
        <f t="shared" si="4"/>
        <v>222</v>
      </c>
      <c r="G67" s="29"/>
    </row>
    <row r="68" s="19" customFormat="1" ht="29" customHeight="1" spans="1:7">
      <c r="A68" s="23" t="s">
        <v>151</v>
      </c>
      <c r="B68" s="30" t="s">
        <v>91</v>
      </c>
      <c r="C68" s="33" t="s">
        <v>65</v>
      </c>
      <c r="D68" s="23">
        <v>12</v>
      </c>
      <c r="E68" s="29">
        <v>190</v>
      </c>
      <c r="F68" s="28">
        <f t="shared" si="4"/>
        <v>2280</v>
      </c>
      <c r="G68" s="29"/>
    </row>
    <row r="69" s="19" customFormat="1" ht="29" customHeight="1" spans="1:7">
      <c r="A69" s="23" t="s">
        <v>152</v>
      </c>
      <c r="B69" s="30" t="s">
        <v>79</v>
      </c>
      <c r="C69" s="33" t="s">
        <v>80</v>
      </c>
      <c r="D69" s="23">
        <v>14</v>
      </c>
      <c r="E69" s="29">
        <v>130</v>
      </c>
      <c r="F69" s="28">
        <f t="shared" si="4"/>
        <v>1820</v>
      </c>
      <c r="G69" s="29"/>
    </row>
    <row r="70" s="19" customFormat="1" ht="21" customHeight="1" spans="1:7">
      <c r="A70" s="23" t="s">
        <v>153</v>
      </c>
      <c r="B70" s="30" t="s">
        <v>154</v>
      </c>
      <c r="C70" s="23"/>
      <c r="D70" s="23"/>
      <c r="E70" s="29"/>
      <c r="F70" s="28"/>
      <c r="G70" s="29"/>
    </row>
    <row r="71" s="19" customFormat="1" ht="21" customHeight="1" spans="1:7">
      <c r="A71" s="23" t="s">
        <v>155</v>
      </c>
      <c r="B71" s="30" t="s">
        <v>73</v>
      </c>
      <c r="C71" s="33" t="s">
        <v>65</v>
      </c>
      <c r="D71" s="23">
        <f>11.4</f>
        <v>11.4</v>
      </c>
      <c r="E71" s="29">
        <v>190</v>
      </c>
      <c r="F71" s="28">
        <f t="shared" ref="F71:F76" si="5">E71*D71</f>
        <v>2166</v>
      </c>
      <c r="G71" s="29"/>
    </row>
    <row r="72" s="19" customFormat="1" ht="21" customHeight="1" spans="1:7">
      <c r="A72" s="23" t="s">
        <v>156</v>
      </c>
      <c r="B72" s="30" t="s">
        <v>75</v>
      </c>
      <c r="C72" s="33" t="s">
        <v>65</v>
      </c>
      <c r="D72" s="23">
        <f>D71</f>
        <v>11.4</v>
      </c>
      <c r="E72" s="29"/>
      <c r="F72" s="28">
        <f t="shared" si="5"/>
        <v>0</v>
      </c>
      <c r="G72" s="29"/>
    </row>
    <row r="73" s="19" customFormat="1" ht="27" customHeight="1" spans="1:7">
      <c r="A73" s="23" t="s">
        <v>157</v>
      </c>
      <c r="B73" s="30" t="s">
        <v>91</v>
      </c>
      <c r="C73" s="33" t="s">
        <v>65</v>
      </c>
      <c r="D73" s="23">
        <v>15</v>
      </c>
      <c r="E73" s="29">
        <v>190</v>
      </c>
      <c r="F73" s="28">
        <f t="shared" si="5"/>
        <v>2850</v>
      </c>
      <c r="G73" s="29"/>
    </row>
    <row r="74" s="19" customFormat="1" ht="42" customHeight="1" spans="1:7">
      <c r="A74" s="23" t="s">
        <v>158</v>
      </c>
      <c r="B74" s="30" t="s">
        <v>79</v>
      </c>
      <c r="C74" s="33" t="s">
        <v>80</v>
      </c>
      <c r="D74" s="23">
        <v>16</v>
      </c>
      <c r="E74" s="29">
        <v>130</v>
      </c>
      <c r="F74" s="28">
        <f t="shared" si="5"/>
        <v>2080</v>
      </c>
      <c r="G74" s="29"/>
    </row>
    <row r="75" s="19" customFormat="1" ht="21" customHeight="1" spans="1:7">
      <c r="A75" s="23" t="s">
        <v>159</v>
      </c>
      <c r="B75" s="30" t="s">
        <v>86</v>
      </c>
      <c r="C75" s="33" t="s">
        <v>65</v>
      </c>
      <c r="D75" s="24">
        <f>1.1*2.1</f>
        <v>2.31</v>
      </c>
      <c r="E75" s="29">
        <v>800</v>
      </c>
      <c r="F75" s="28">
        <f t="shared" si="5"/>
        <v>1848</v>
      </c>
      <c r="G75" s="29"/>
    </row>
    <row r="76" s="19" customFormat="1" ht="21" customHeight="1" spans="1:7">
      <c r="A76" s="23" t="s">
        <v>160</v>
      </c>
      <c r="B76" s="30" t="s">
        <v>161</v>
      </c>
      <c r="C76" s="33" t="s">
        <v>80</v>
      </c>
      <c r="D76" s="24">
        <v>5.3</v>
      </c>
      <c r="E76" s="29">
        <v>100</v>
      </c>
      <c r="F76" s="28">
        <f t="shared" si="5"/>
        <v>530</v>
      </c>
      <c r="G76" s="29"/>
    </row>
    <row r="77" s="19" customFormat="1" ht="21" customHeight="1" spans="1:7">
      <c r="A77" s="23" t="s">
        <v>162</v>
      </c>
      <c r="B77" s="30" t="s">
        <v>163</v>
      </c>
      <c r="C77" s="23"/>
      <c r="D77" s="23"/>
      <c r="E77" s="29"/>
      <c r="F77" s="28"/>
      <c r="G77" s="29"/>
    </row>
    <row r="78" s="19" customFormat="1" ht="21" customHeight="1" spans="1:7">
      <c r="A78" s="23" t="s">
        <v>164</v>
      </c>
      <c r="B78" s="30" t="s">
        <v>73</v>
      </c>
      <c r="C78" s="33" t="s">
        <v>65</v>
      </c>
      <c r="D78" s="23">
        <f>11.4</f>
        <v>11.4</v>
      </c>
      <c r="E78" s="29">
        <v>190</v>
      </c>
      <c r="F78" s="28">
        <f t="shared" ref="F78:F83" si="6">E78*D78</f>
        <v>2166</v>
      </c>
      <c r="G78" s="29"/>
    </row>
    <row r="79" s="19" customFormat="1" ht="21" customHeight="1" spans="1:7">
      <c r="A79" s="23" t="s">
        <v>165</v>
      </c>
      <c r="B79" s="30" t="s">
        <v>75</v>
      </c>
      <c r="C79" s="33" t="s">
        <v>65</v>
      </c>
      <c r="D79" s="23">
        <f>D78</f>
        <v>11.4</v>
      </c>
      <c r="E79" s="29"/>
      <c r="F79" s="28">
        <f t="shared" si="6"/>
        <v>0</v>
      </c>
      <c r="G79" s="29"/>
    </row>
    <row r="80" s="19" customFormat="1" ht="21" customHeight="1" spans="1:7">
      <c r="A80" s="23" t="s">
        <v>166</v>
      </c>
      <c r="B80" s="30" t="s">
        <v>91</v>
      </c>
      <c r="C80" s="33" t="s">
        <v>65</v>
      </c>
      <c r="D80" s="23">
        <f>20</f>
        <v>20</v>
      </c>
      <c r="E80" s="29">
        <v>190</v>
      </c>
      <c r="F80" s="28">
        <f t="shared" si="6"/>
        <v>3800</v>
      </c>
      <c r="G80" s="29"/>
    </row>
    <row r="81" s="19" customFormat="1" ht="32" customHeight="1" spans="1:7">
      <c r="A81" s="23" t="s">
        <v>167</v>
      </c>
      <c r="B81" s="30" t="s">
        <v>79</v>
      </c>
      <c r="C81" s="33" t="s">
        <v>80</v>
      </c>
      <c r="D81" s="23">
        <f>18</f>
        <v>18</v>
      </c>
      <c r="E81" s="29">
        <v>130</v>
      </c>
      <c r="F81" s="28">
        <f t="shared" si="6"/>
        <v>2340</v>
      </c>
      <c r="G81" s="29"/>
    </row>
    <row r="82" s="19" customFormat="1" ht="21" customHeight="1" spans="1:7">
      <c r="A82" s="23" t="s">
        <v>168</v>
      </c>
      <c r="B82" s="30" t="s">
        <v>86</v>
      </c>
      <c r="C82" s="33" t="s">
        <v>65</v>
      </c>
      <c r="D82" s="24">
        <f>1.1*2.1</f>
        <v>2.31</v>
      </c>
      <c r="E82" s="29">
        <v>800</v>
      </c>
      <c r="F82" s="28">
        <f t="shared" si="6"/>
        <v>1848</v>
      </c>
      <c r="G82" s="29"/>
    </row>
    <row r="83" s="19" customFormat="1" ht="21" customHeight="1" spans="1:7">
      <c r="A83" s="23" t="s">
        <v>169</v>
      </c>
      <c r="B83" s="30" t="s">
        <v>161</v>
      </c>
      <c r="C83" s="33" t="s">
        <v>80</v>
      </c>
      <c r="D83" s="24">
        <v>5.3</v>
      </c>
      <c r="E83" s="29">
        <v>100</v>
      </c>
      <c r="F83" s="28">
        <f t="shared" si="6"/>
        <v>530</v>
      </c>
      <c r="G83" s="29"/>
    </row>
    <row r="84" s="19" customFormat="1" ht="21" customHeight="1" spans="1:7">
      <c r="A84" s="23" t="s">
        <v>170</v>
      </c>
      <c r="B84" s="30" t="s">
        <v>171</v>
      </c>
      <c r="C84" s="23"/>
      <c r="D84" s="23"/>
      <c r="E84" s="29"/>
      <c r="F84" s="28"/>
      <c r="G84" s="29"/>
    </row>
    <row r="85" s="19" customFormat="1" ht="21" customHeight="1" spans="1:7">
      <c r="A85" s="23" t="s">
        <v>172</v>
      </c>
      <c r="B85" s="30" t="s">
        <v>73</v>
      </c>
      <c r="C85" s="33" t="s">
        <v>65</v>
      </c>
      <c r="D85" s="23">
        <v>5.54</v>
      </c>
      <c r="E85" s="29">
        <v>190</v>
      </c>
      <c r="F85" s="28">
        <f t="shared" ref="F85:F91" si="7">E85*D85</f>
        <v>1052.6</v>
      </c>
      <c r="G85" s="29"/>
    </row>
    <row r="86" s="19" customFormat="1" ht="21" customHeight="1" spans="1:7">
      <c r="A86" s="23" t="s">
        <v>173</v>
      </c>
      <c r="B86" s="30" t="s">
        <v>75</v>
      </c>
      <c r="C86" s="33" t="s">
        <v>65</v>
      </c>
      <c r="D86" s="23">
        <f>D85</f>
        <v>5.54</v>
      </c>
      <c r="E86" s="29"/>
      <c r="F86" s="28">
        <f t="shared" si="7"/>
        <v>0</v>
      </c>
      <c r="G86" s="29"/>
    </row>
    <row r="87" s="19" customFormat="1" ht="21" customHeight="1" spans="1:7">
      <c r="A87" s="23" t="s">
        <v>174</v>
      </c>
      <c r="B87" s="30" t="s">
        <v>91</v>
      </c>
      <c r="C87" s="33" t="s">
        <v>65</v>
      </c>
      <c r="D87" s="23">
        <v>15.3</v>
      </c>
      <c r="E87" s="29">
        <v>190</v>
      </c>
      <c r="F87" s="28">
        <f t="shared" si="7"/>
        <v>2907</v>
      </c>
      <c r="G87" s="29"/>
    </row>
    <row r="88" s="19" customFormat="1" ht="43" customHeight="1" spans="1:7">
      <c r="A88" s="23" t="s">
        <v>175</v>
      </c>
      <c r="B88" s="30" t="s">
        <v>79</v>
      </c>
      <c r="C88" s="33" t="s">
        <v>80</v>
      </c>
      <c r="D88" s="23">
        <v>16</v>
      </c>
      <c r="E88" s="29">
        <v>130</v>
      </c>
      <c r="F88" s="28">
        <f t="shared" si="7"/>
        <v>2080</v>
      </c>
      <c r="G88" s="29"/>
    </row>
    <row r="89" s="19" customFormat="1" ht="21" customHeight="1" spans="1:7">
      <c r="A89" s="23" t="s">
        <v>176</v>
      </c>
      <c r="B89" s="30" t="s">
        <v>86</v>
      </c>
      <c r="C89" s="33" t="s">
        <v>65</v>
      </c>
      <c r="D89" s="24">
        <f>1.1*2.1</f>
        <v>2.31</v>
      </c>
      <c r="E89" s="29">
        <v>800</v>
      </c>
      <c r="F89" s="28">
        <f t="shared" si="7"/>
        <v>1848</v>
      </c>
      <c r="G89" s="29"/>
    </row>
    <row r="90" s="19" customFormat="1" ht="21" customHeight="1" spans="1:7">
      <c r="A90" s="23" t="s">
        <v>177</v>
      </c>
      <c r="B90" s="30" t="s">
        <v>161</v>
      </c>
      <c r="C90" s="33" t="s">
        <v>80</v>
      </c>
      <c r="D90" s="24">
        <v>5.3</v>
      </c>
      <c r="E90" s="29">
        <v>100</v>
      </c>
      <c r="F90" s="28">
        <f t="shared" si="7"/>
        <v>530</v>
      </c>
      <c r="G90" s="29"/>
    </row>
    <row r="91" s="19" customFormat="1" ht="21" customHeight="1" spans="1:7">
      <c r="A91" s="23" t="s">
        <v>178</v>
      </c>
      <c r="B91" s="29" t="s">
        <v>98</v>
      </c>
      <c r="C91" s="33" t="s">
        <v>65</v>
      </c>
      <c r="D91" s="23">
        <f>(1.5*2.6-1*1.68)*2</f>
        <v>4.44</v>
      </c>
      <c r="E91" s="29">
        <v>50</v>
      </c>
      <c r="F91" s="28">
        <f t="shared" si="7"/>
        <v>222</v>
      </c>
      <c r="G91" s="29"/>
    </row>
    <row r="92" s="19" customFormat="1" ht="21" customHeight="1" spans="1:7">
      <c r="A92" s="23" t="s">
        <v>179</v>
      </c>
      <c r="B92" s="30" t="s">
        <v>180</v>
      </c>
      <c r="C92" s="23"/>
      <c r="D92" s="23"/>
      <c r="E92" s="29"/>
      <c r="F92" s="28"/>
      <c r="G92" s="29"/>
    </row>
    <row r="93" s="19" customFormat="1" ht="21" customHeight="1" spans="1:7">
      <c r="A93" s="23" t="s">
        <v>181</v>
      </c>
      <c r="B93" s="30" t="s">
        <v>73</v>
      </c>
      <c r="C93" s="33" t="s">
        <v>65</v>
      </c>
      <c r="D93" s="23">
        <v>5.54</v>
      </c>
      <c r="E93" s="29">
        <v>190</v>
      </c>
      <c r="F93" s="28">
        <f t="shared" ref="F93:F99" si="8">E93*D93</f>
        <v>1052.6</v>
      </c>
      <c r="G93" s="29"/>
    </row>
    <row r="94" s="19" customFormat="1" ht="21" customHeight="1" spans="1:7">
      <c r="A94" s="23" t="s">
        <v>182</v>
      </c>
      <c r="B94" s="30" t="s">
        <v>75</v>
      </c>
      <c r="C94" s="33" t="s">
        <v>65</v>
      </c>
      <c r="D94" s="23">
        <f>D93</f>
        <v>5.54</v>
      </c>
      <c r="E94" s="29"/>
      <c r="F94" s="28">
        <f t="shared" si="8"/>
        <v>0</v>
      </c>
      <c r="G94" s="29"/>
    </row>
    <row r="95" s="19" customFormat="1" ht="21" customHeight="1" spans="1:7">
      <c r="A95" s="23" t="s">
        <v>183</v>
      </c>
      <c r="B95" s="30" t="s">
        <v>91</v>
      </c>
      <c r="C95" s="33" t="s">
        <v>65</v>
      </c>
      <c r="D95" s="23">
        <v>15.3</v>
      </c>
      <c r="E95" s="29">
        <v>190</v>
      </c>
      <c r="F95" s="28">
        <f t="shared" si="8"/>
        <v>2907</v>
      </c>
      <c r="G95" s="29"/>
    </row>
    <row r="96" s="19" customFormat="1" ht="21" customHeight="1" spans="1:7">
      <c r="A96" s="23" t="s">
        <v>184</v>
      </c>
      <c r="B96" s="30" t="s">
        <v>79</v>
      </c>
      <c r="C96" s="33" t="s">
        <v>80</v>
      </c>
      <c r="D96" s="23">
        <v>16</v>
      </c>
      <c r="E96" s="29">
        <v>130</v>
      </c>
      <c r="F96" s="28">
        <f t="shared" si="8"/>
        <v>2080</v>
      </c>
      <c r="G96" s="29"/>
    </row>
    <row r="97" s="19" customFormat="1" ht="21" customHeight="1" spans="1:7">
      <c r="A97" s="23" t="s">
        <v>185</v>
      </c>
      <c r="B97" s="30" t="s">
        <v>86</v>
      </c>
      <c r="C97" s="33" t="s">
        <v>65</v>
      </c>
      <c r="D97" s="24">
        <f>1.1*2.1</f>
        <v>2.31</v>
      </c>
      <c r="E97" s="29">
        <v>800</v>
      </c>
      <c r="F97" s="28">
        <f t="shared" si="8"/>
        <v>1848</v>
      </c>
      <c r="G97" s="29"/>
    </row>
    <row r="98" s="19" customFormat="1" ht="21" customHeight="1" spans="1:7">
      <c r="A98" s="23" t="s">
        <v>186</v>
      </c>
      <c r="B98" s="30" t="s">
        <v>161</v>
      </c>
      <c r="C98" s="33" t="s">
        <v>80</v>
      </c>
      <c r="D98" s="24">
        <v>5.3</v>
      </c>
      <c r="E98" s="29">
        <v>100</v>
      </c>
      <c r="F98" s="28">
        <f t="shared" si="8"/>
        <v>530</v>
      </c>
      <c r="G98" s="29"/>
    </row>
    <row r="99" s="19" customFormat="1" ht="21" customHeight="1" spans="1:7">
      <c r="A99" s="23" t="s">
        <v>187</v>
      </c>
      <c r="B99" s="29" t="s">
        <v>98</v>
      </c>
      <c r="C99" s="33" t="s">
        <v>65</v>
      </c>
      <c r="D99" s="23">
        <f>(1.5*2.6-1*1.68)*2</f>
        <v>4.44</v>
      </c>
      <c r="E99" s="29">
        <v>50</v>
      </c>
      <c r="F99" s="28">
        <f t="shared" si="8"/>
        <v>222</v>
      </c>
      <c r="G99" s="29"/>
    </row>
    <row r="100" s="19" customFormat="1" ht="21" customHeight="1" spans="1:7">
      <c r="A100" s="23" t="s">
        <v>188</v>
      </c>
      <c r="B100" s="30" t="s">
        <v>189</v>
      </c>
      <c r="C100" s="23"/>
      <c r="D100" s="23"/>
      <c r="E100" s="29"/>
      <c r="F100" s="28"/>
      <c r="G100" s="29"/>
    </row>
    <row r="101" s="19" customFormat="1" ht="21" customHeight="1" spans="1:7">
      <c r="A101" s="23" t="s">
        <v>190</v>
      </c>
      <c r="B101" s="30" t="s">
        <v>73</v>
      </c>
      <c r="C101" s="33" t="s">
        <v>65</v>
      </c>
      <c r="D101" s="23">
        <v>9.19</v>
      </c>
      <c r="E101" s="29">
        <v>190</v>
      </c>
      <c r="F101" s="28">
        <f t="shared" ref="F101:F106" si="9">E101*D101</f>
        <v>1746.1</v>
      </c>
      <c r="G101" s="29"/>
    </row>
    <row r="102" s="19" customFormat="1" ht="11" customHeight="1" spans="1:7">
      <c r="A102" s="23" t="s">
        <v>191</v>
      </c>
      <c r="B102" s="30" t="s">
        <v>75</v>
      </c>
      <c r="C102" s="33" t="s">
        <v>65</v>
      </c>
      <c r="D102" s="23">
        <f>D101</f>
        <v>9.19</v>
      </c>
      <c r="E102" s="29"/>
      <c r="F102" s="28">
        <f t="shared" si="9"/>
        <v>0</v>
      </c>
      <c r="G102" s="29"/>
    </row>
    <row r="103" s="19" customFormat="1" ht="21" customHeight="1" spans="1:7">
      <c r="A103" s="23" t="s">
        <v>192</v>
      </c>
      <c r="B103" s="30" t="s">
        <v>91</v>
      </c>
      <c r="C103" s="33" t="s">
        <v>65</v>
      </c>
      <c r="D103" s="23">
        <v>17</v>
      </c>
      <c r="E103" s="29">
        <v>190</v>
      </c>
      <c r="F103" s="28">
        <f t="shared" si="9"/>
        <v>3230</v>
      </c>
      <c r="G103" s="29"/>
    </row>
    <row r="104" s="19" customFormat="1" ht="46" customHeight="1" spans="1:7">
      <c r="A104" s="23" t="s">
        <v>193</v>
      </c>
      <c r="B104" s="30" t="s">
        <v>79</v>
      </c>
      <c r="C104" s="33" t="s">
        <v>80</v>
      </c>
      <c r="D104" s="23">
        <v>17.6</v>
      </c>
      <c r="E104" s="29">
        <v>130</v>
      </c>
      <c r="F104" s="28">
        <f t="shared" si="9"/>
        <v>2288</v>
      </c>
      <c r="G104" s="29"/>
    </row>
    <row r="105" s="19" customFormat="1" ht="21" customHeight="1" spans="1:7">
      <c r="A105" s="23" t="s">
        <v>194</v>
      </c>
      <c r="B105" s="30" t="s">
        <v>86</v>
      </c>
      <c r="C105" s="33" t="s">
        <v>65</v>
      </c>
      <c r="D105" s="24">
        <f>1.1*2.1</f>
        <v>2.31</v>
      </c>
      <c r="E105" s="29">
        <v>800</v>
      </c>
      <c r="F105" s="28">
        <f t="shared" si="9"/>
        <v>1848</v>
      </c>
      <c r="G105" s="29"/>
    </row>
    <row r="106" s="19" customFormat="1" ht="21" customHeight="1" spans="1:7">
      <c r="A106" s="23" t="s">
        <v>195</v>
      </c>
      <c r="B106" s="30" t="s">
        <v>161</v>
      </c>
      <c r="C106" s="33" t="s">
        <v>80</v>
      </c>
      <c r="D106" s="24">
        <v>5.3</v>
      </c>
      <c r="E106" s="29">
        <v>100</v>
      </c>
      <c r="F106" s="28">
        <f t="shared" si="9"/>
        <v>530</v>
      </c>
      <c r="G106" s="29"/>
    </row>
    <row r="107" s="19" customFormat="1" ht="21" customHeight="1" spans="1:7">
      <c r="A107" s="23" t="s">
        <v>196</v>
      </c>
      <c r="B107" s="30" t="s">
        <v>197</v>
      </c>
      <c r="C107" s="23"/>
      <c r="D107" s="23"/>
      <c r="E107" s="29"/>
      <c r="F107" s="28"/>
      <c r="G107" s="29"/>
    </row>
    <row r="108" s="19" customFormat="1" ht="21" customHeight="1" spans="1:7">
      <c r="A108" s="23" t="s">
        <v>198</v>
      </c>
      <c r="B108" s="30" t="s">
        <v>73</v>
      </c>
      <c r="C108" s="33" t="s">
        <v>65</v>
      </c>
      <c r="D108" s="23">
        <v>9.19</v>
      </c>
      <c r="E108" s="29">
        <v>190</v>
      </c>
      <c r="F108" s="28">
        <f t="shared" ref="F108:F113" si="10">E108*D108</f>
        <v>1746.1</v>
      </c>
      <c r="G108" s="29"/>
    </row>
    <row r="109" s="19" customFormat="1" ht="21" customHeight="1" spans="1:7">
      <c r="A109" s="23" t="s">
        <v>199</v>
      </c>
      <c r="B109" s="30" t="s">
        <v>75</v>
      </c>
      <c r="C109" s="33" t="s">
        <v>65</v>
      </c>
      <c r="D109" s="23">
        <f>D108</f>
        <v>9.19</v>
      </c>
      <c r="E109" s="29"/>
      <c r="F109" s="28">
        <f t="shared" si="10"/>
        <v>0</v>
      </c>
      <c r="G109" s="29"/>
    </row>
    <row r="110" s="19" customFormat="1" ht="21" customHeight="1" spans="1:7">
      <c r="A110" s="23" t="s">
        <v>200</v>
      </c>
      <c r="B110" s="30" t="s">
        <v>91</v>
      </c>
      <c r="C110" s="33" t="s">
        <v>65</v>
      </c>
      <c r="D110" s="23">
        <v>17</v>
      </c>
      <c r="E110" s="29">
        <v>190</v>
      </c>
      <c r="F110" s="28">
        <f t="shared" si="10"/>
        <v>3230</v>
      </c>
      <c r="G110" s="29"/>
    </row>
    <row r="111" s="19" customFormat="1" ht="50" customHeight="1" spans="1:7">
      <c r="A111" s="23" t="s">
        <v>201</v>
      </c>
      <c r="B111" s="30" t="s">
        <v>79</v>
      </c>
      <c r="C111" s="33" t="s">
        <v>80</v>
      </c>
      <c r="D111" s="23">
        <v>17.6</v>
      </c>
      <c r="E111" s="29">
        <v>130</v>
      </c>
      <c r="F111" s="28">
        <f t="shared" si="10"/>
        <v>2288</v>
      </c>
      <c r="G111" s="29"/>
    </row>
    <row r="112" s="19" customFormat="1" ht="21" customHeight="1" spans="1:7">
      <c r="A112" s="23" t="s">
        <v>202</v>
      </c>
      <c r="B112" s="30" t="s">
        <v>86</v>
      </c>
      <c r="C112" s="33" t="s">
        <v>65</v>
      </c>
      <c r="D112" s="24">
        <f>1.1*2.1</f>
        <v>2.31</v>
      </c>
      <c r="E112" s="29">
        <v>800</v>
      </c>
      <c r="F112" s="28">
        <f t="shared" si="10"/>
        <v>1848</v>
      </c>
      <c r="G112" s="29"/>
    </row>
    <row r="113" s="19" customFormat="1" ht="21" customHeight="1" spans="1:7">
      <c r="A113" s="23" t="s">
        <v>203</v>
      </c>
      <c r="B113" s="30" t="s">
        <v>161</v>
      </c>
      <c r="C113" s="33" t="s">
        <v>80</v>
      </c>
      <c r="D113" s="24">
        <v>5.3</v>
      </c>
      <c r="E113" s="29">
        <v>100</v>
      </c>
      <c r="F113" s="28">
        <f t="shared" si="10"/>
        <v>530</v>
      </c>
      <c r="G113" s="29"/>
    </row>
    <row r="114" s="19" customFormat="1" ht="21" customHeight="1" spans="1:7">
      <c r="A114" s="23" t="s">
        <v>204</v>
      </c>
      <c r="B114" s="30" t="s">
        <v>205</v>
      </c>
      <c r="C114" s="23"/>
      <c r="D114" s="23"/>
      <c r="E114" s="29"/>
      <c r="F114" s="28"/>
      <c r="G114" s="29"/>
    </row>
    <row r="115" s="19" customFormat="1" ht="21" customHeight="1" spans="1:7">
      <c r="A115" s="23" t="s">
        <v>206</v>
      </c>
      <c r="B115" s="30" t="s">
        <v>73</v>
      </c>
      <c r="C115" s="33" t="s">
        <v>65</v>
      </c>
      <c r="D115" s="23">
        <v>5.54</v>
      </c>
      <c r="E115" s="29">
        <v>190</v>
      </c>
      <c r="F115" s="28">
        <f t="shared" ref="F115:F121" si="11">E115*D115</f>
        <v>1052.6</v>
      </c>
      <c r="G115" s="29"/>
    </row>
    <row r="116" s="19" customFormat="1" ht="21" customHeight="1" spans="1:7">
      <c r="A116" s="23" t="s">
        <v>207</v>
      </c>
      <c r="B116" s="30" t="s">
        <v>75</v>
      </c>
      <c r="C116" s="33" t="s">
        <v>65</v>
      </c>
      <c r="D116" s="23">
        <f>D115</f>
        <v>5.54</v>
      </c>
      <c r="E116" s="29"/>
      <c r="F116" s="28">
        <f t="shared" si="11"/>
        <v>0</v>
      </c>
      <c r="G116" s="29"/>
    </row>
    <row r="117" s="19" customFormat="1" ht="21" customHeight="1" spans="1:7">
      <c r="A117" s="23" t="s">
        <v>208</v>
      </c>
      <c r="B117" s="30" t="s">
        <v>91</v>
      </c>
      <c r="C117" s="33" t="s">
        <v>65</v>
      </c>
      <c r="D117" s="23">
        <v>15.3</v>
      </c>
      <c r="E117" s="29">
        <v>190</v>
      </c>
      <c r="F117" s="28">
        <f t="shared" si="11"/>
        <v>2907</v>
      </c>
      <c r="G117" s="29"/>
    </row>
    <row r="118" s="19" customFormat="1" ht="21" customHeight="1" spans="1:7">
      <c r="A118" s="23" t="s">
        <v>209</v>
      </c>
      <c r="B118" s="30" t="s">
        <v>79</v>
      </c>
      <c r="C118" s="33" t="s">
        <v>80</v>
      </c>
      <c r="D118" s="23">
        <v>16</v>
      </c>
      <c r="E118" s="29">
        <v>130</v>
      </c>
      <c r="F118" s="28">
        <f t="shared" si="11"/>
        <v>2080</v>
      </c>
      <c r="G118" s="29"/>
    </row>
    <row r="119" s="19" customFormat="1" ht="21" customHeight="1" spans="1:7">
      <c r="A119" s="23" t="s">
        <v>210</v>
      </c>
      <c r="B119" s="30" t="s">
        <v>86</v>
      </c>
      <c r="C119" s="33" t="s">
        <v>65</v>
      </c>
      <c r="D119" s="24">
        <f>1.1*2.1</f>
        <v>2.31</v>
      </c>
      <c r="E119" s="29">
        <v>800</v>
      </c>
      <c r="F119" s="28">
        <f t="shared" si="11"/>
        <v>1848</v>
      </c>
      <c r="G119" s="29"/>
    </row>
    <row r="120" s="19" customFormat="1" ht="21" customHeight="1" spans="1:7">
      <c r="A120" s="23" t="s">
        <v>211</v>
      </c>
      <c r="B120" s="29" t="s">
        <v>98</v>
      </c>
      <c r="C120" s="33" t="s">
        <v>65</v>
      </c>
      <c r="D120" s="23">
        <f>(1.5*2.6-1*1.68)*2</f>
        <v>4.44</v>
      </c>
      <c r="E120" s="29">
        <v>50</v>
      </c>
      <c r="F120" s="28">
        <f t="shared" si="11"/>
        <v>222</v>
      </c>
      <c r="G120" s="29"/>
    </row>
    <row r="121" s="19" customFormat="1" ht="21" customHeight="1" spans="1:7">
      <c r="A121" s="23" t="s">
        <v>212</v>
      </c>
      <c r="B121" s="30" t="s">
        <v>161</v>
      </c>
      <c r="C121" s="33" t="s">
        <v>80</v>
      </c>
      <c r="D121" s="24">
        <v>5.3</v>
      </c>
      <c r="E121" s="29">
        <v>100</v>
      </c>
      <c r="F121" s="28">
        <f t="shared" si="11"/>
        <v>530</v>
      </c>
      <c r="G121" s="29"/>
    </row>
    <row r="122" s="19" customFormat="1" ht="21" customHeight="1" spans="1:7">
      <c r="A122" s="23" t="s">
        <v>213</v>
      </c>
      <c r="B122" s="30" t="s">
        <v>214</v>
      </c>
      <c r="C122" s="23"/>
      <c r="D122" s="23"/>
      <c r="E122" s="29"/>
      <c r="F122" s="28"/>
      <c r="G122" s="29"/>
    </row>
    <row r="123" s="19" customFormat="1" ht="21" customHeight="1" spans="1:7">
      <c r="A123" s="23" t="s">
        <v>215</v>
      </c>
      <c r="B123" s="30" t="s">
        <v>73</v>
      </c>
      <c r="C123" s="33" t="s">
        <v>65</v>
      </c>
      <c r="D123" s="23">
        <v>5.54</v>
      </c>
      <c r="E123" s="29">
        <v>190</v>
      </c>
      <c r="F123" s="28">
        <f t="shared" ref="F123:F129" si="12">E123*D123</f>
        <v>1052.6</v>
      </c>
      <c r="G123" s="29"/>
    </row>
    <row r="124" s="19" customFormat="1" ht="21" customHeight="1" spans="1:7">
      <c r="A124" s="23" t="s">
        <v>216</v>
      </c>
      <c r="B124" s="30" t="s">
        <v>75</v>
      </c>
      <c r="C124" s="33" t="s">
        <v>65</v>
      </c>
      <c r="D124" s="23">
        <f>D123</f>
        <v>5.54</v>
      </c>
      <c r="E124" s="29"/>
      <c r="F124" s="28">
        <f t="shared" si="12"/>
        <v>0</v>
      </c>
      <c r="G124" s="29"/>
    </row>
    <row r="125" s="19" customFormat="1" ht="21" customHeight="1" spans="1:7">
      <c r="A125" s="23" t="s">
        <v>217</v>
      </c>
      <c r="B125" s="30" t="s">
        <v>91</v>
      </c>
      <c r="C125" s="33" t="s">
        <v>65</v>
      </c>
      <c r="D125" s="23">
        <v>15.3</v>
      </c>
      <c r="E125" s="29">
        <v>190</v>
      </c>
      <c r="F125" s="28">
        <f t="shared" si="12"/>
        <v>2907</v>
      </c>
      <c r="G125" s="29"/>
    </row>
    <row r="126" s="19" customFormat="1" ht="21" customHeight="1" spans="1:7">
      <c r="A126" s="23" t="s">
        <v>218</v>
      </c>
      <c r="B126" s="30" t="s">
        <v>79</v>
      </c>
      <c r="C126" s="33" t="s">
        <v>80</v>
      </c>
      <c r="D126" s="23">
        <v>16</v>
      </c>
      <c r="E126" s="29">
        <v>130</v>
      </c>
      <c r="F126" s="28">
        <f t="shared" si="12"/>
        <v>2080</v>
      </c>
      <c r="G126" s="29"/>
    </row>
    <row r="127" s="19" customFormat="1" ht="21" customHeight="1" spans="1:7">
      <c r="A127" s="23" t="s">
        <v>219</v>
      </c>
      <c r="B127" s="30" t="s">
        <v>86</v>
      </c>
      <c r="C127" s="33" t="s">
        <v>65</v>
      </c>
      <c r="D127" s="24">
        <f>1.1*2.1</f>
        <v>2.31</v>
      </c>
      <c r="E127" s="29">
        <v>800</v>
      </c>
      <c r="F127" s="28">
        <f t="shared" si="12"/>
        <v>1848</v>
      </c>
      <c r="G127" s="29"/>
    </row>
    <row r="128" s="19" customFormat="1" ht="21" customHeight="1" spans="1:7">
      <c r="A128" s="23" t="s">
        <v>220</v>
      </c>
      <c r="B128" s="29" t="s">
        <v>98</v>
      </c>
      <c r="C128" s="33" t="s">
        <v>65</v>
      </c>
      <c r="D128" s="23">
        <f>(1.5*2.6-1*1.68)*2</f>
        <v>4.44</v>
      </c>
      <c r="E128" s="29">
        <v>50</v>
      </c>
      <c r="F128" s="28">
        <f t="shared" si="12"/>
        <v>222</v>
      </c>
      <c r="G128" s="29"/>
    </row>
    <row r="129" s="19" customFormat="1" ht="21" customHeight="1" spans="1:7">
      <c r="A129" s="23" t="s">
        <v>221</v>
      </c>
      <c r="B129" s="30" t="s">
        <v>161</v>
      </c>
      <c r="C129" s="33" t="s">
        <v>80</v>
      </c>
      <c r="D129" s="24">
        <v>5.3</v>
      </c>
      <c r="E129" s="29">
        <v>100</v>
      </c>
      <c r="F129" s="28">
        <f t="shared" si="12"/>
        <v>530</v>
      </c>
      <c r="G129" s="29"/>
    </row>
    <row r="130" s="19" customFormat="1" ht="21" customHeight="1" spans="1:7">
      <c r="A130" s="23" t="s">
        <v>222</v>
      </c>
      <c r="B130" s="30" t="s">
        <v>223</v>
      </c>
      <c r="C130" s="23"/>
      <c r="D130" s="23"/>
      <c r="E130" s="29"/>
      <c r="F130" s="28"/>
      <c r="G130" s="29"/>
    </row>
    <row r="131" s="19" customFormat="1" ht="21" customHeight="1" spans="1:7">
      <c r="A131" s="23" t="s">
        <v>224</v>
      </c>
      <c r="B131" s="30" t="s">
        <v>64</v>
      </c>
      <c r="C131" s="33" t="s">
        <v>65</v>
      </c>
      <c r="D131" s="23">
        <f>1.5*3.5-1.1*2.1</f>
        <v>2.94</v>
      </c>
      <c r="E131" s="29">
        <v>90</v>
      </c>
      <c r="F131" s="28">
        <f t="shared" ref="F131:F139" si="13">E131*D131</f>
        <v>264.6</v>
      </c>
      <c r="G131" s="29"/>
    </row>
    <row r="132" s="19" customFormat="1" ht="21" customHeight="1" spans="1:7">
      <c r="A132" s="23" t="s">
        <v>225</v>
      </c>
      <c r="B132" s="30" t="s">
        <v>226</v>
      </c>
      <c r="C132" s="33" t="s">
        <v>65</v>
      </c>
      <c r="D132" s="23">
        <f>0.45*3.5</f>
        <v>1.575</v>
      </c>
      <c r="E132" s="29"/>
      <c r="F132" s="28">
        <f t="shared" si="13"/>
        <v>0</v>
      </c>
      <c r="G132" s="29"/>
    </row>
    <row r="133" s="19" customFormat="1" ht="21" customHeight="1" spans="1:7">
      <c r="A133" s="23" t="s">
        <v>227</v>
      </c>
      <c r="B133" s="30" t="s">
        <v>73</v>
      </c>
      <c r="C133" s="33" t="s">
        <v>65</v>
      </c>
      <c r="D133" s="23">
        <v>14.1</v>
      </c>
      <c r="E133" s="29">
        <v>190</v>
      </c>
      <c r="F133" s="28">
        <f t="shared" si="13"/>
        <v>2679</v>
      </c>
      <c r="G133" s="29"/>
    </row>
    <row r="134" s="19" customFormat="1" ht="21" customHeight="1" spans="1:7">
      <c r="A134" s="23" t="s">
        <v>228</v>
      </c>
      <c r="B134" s="30" t="s">
        <v>75</v>
      </c>
      <c r="C134" s="33" t="s">
        <v>65</v>
      </c>
      <c r="D134" s="23">
        <f>D133</f>
        <v>14.1</v>
      </c>
      <c r="E134" s="29"/>
      <c r="F134" s="28">
        <f t="shared" si="13"/>
        <v>0</v>
      </c>
      <c r="G134" s="29"/>
    </row>
    <row r="135" s="19" customFormat="1" ht="21" customHeight="1" spans="1:7">
      <c r="A135" s="23" t="s">
        <v>229</v>
      </c>
      <c r="B135" s="30" t="s">
        <v>82</v>
      </c>
      <c r="C135" s="33" t="s">
        <v>65</v>
      </c>
      <c r="D135" s="23">
        <f>(3.45*2+0.9)*2.6</f>
        <v>20.28</v>
      </c>
      <c r="E135" s="29">
        <v>169.04</v>
      </c>
      <c r="F135" s="28">
        <f t="shared" si="13"/>
        <v>3428.1312</v>
      </c>
      <c r="G135" s="29"/>
    </row>
    <row r="136" s="19" customFormat="1" ht="21" customHeight="1" spans="1:7">
      <c r="A136" s="23" t="s">
        <v>230</v>
      </c>
      <c r="B136" s="30" t="s">
        <v>91</v>
      </c>
      <c r="C136" s="33" t="s">
        <v>65</v>
      </c>
      <c r="D136" s="23">
        <v>15.3</v>
      </c>
      <c r="E136" s="29">
        <v>190</v>
      </c>
      <c r="F136" s="28">
        <f t="shared" si="13"/>
        <v>2907</v>
      </c>
      <c r="G136" s="29"/>
    </row>
    <row r="137" s="19" customFormat="1" ht="39" customHeight="1" spans="1:7">
      <c r="A137" s="23" t="s">
        <v>231</v>
      </c>
      <c r="B137" s="30" t="s">
        <v>79</v>
      </c>
      <c r="C137" s="33" t="s">
        <v>80</v>
      </c>
      <c r="D137" s="23">
        <v>16</v>
      </c>
      <c r="E137" s="29">
        <v>130</v>
      </c>
      <c r="F137" s="28">
        <f t="shared" si="13"/>
        <v>2080</v>
      </c>
      <c r="G137" s="29"/>
    </row>
    <row r="138" s="19" customFormat="1" ht="21" customHeight="1" spans="1:7">
      <c r="A138" s="23" t="s">
        <v>232</v>
      </c>
      <c r="B138" s="30" t="s">
        <v>86</v>
      </c>
      <c r="C138" s="33" t="s">
        <v>65</v>
      </c>
      <c r="D138" s="24">
        <f>1.85*2.5</f>
        <v>4.625</v>
      </c>
      <c r="E138" s="29">
        <v>800</v>
      </c>
      <c r="F138" s="28">
        <f t="shared" si="13"/>
        <v>3700</v>
      </c>
      <c r="G138" s="29"/>
    </row>
    <row r="139" s="19" customFormat="1" ht="21" customHeight="1" spans="1:7">
      <c r="A139" s="23" t="s">
        <v>233</v>
      </c>
      <c r="B139" s="30" t="s">
        <v>161</v>
      </c>
      <c r="C139" s="33" t="s">
        <v>80</v>
      </c>
      <c r="D139" s="24">
        <v>5.3</v>
      </c>
      <c r="E139" s="29">
        <v>100</v>
      </c>
      <c r="F139" s="28">
        <f t="shared" si="13"/>
        <v>530</v>
      </c>
      <c r="G139" s="29"/>
    </row>
    <row r="140" s="19" customFormat="1" ht="21" customHeight="1" spans="1:7">
      <c r="A140" s="23" t="s">
        <v>234</v>
      </c>
      <c r="B140" s="30" t="s">
        <v>235</v>
      </c>
      <c r="C140" s="33"/>
      <c r="D140" s="23"/>
      <c r="E140" s="29"/>
      <c r="F140" s="28"/>
      <c r="G140" s="29"/>
    </row>
    <row r="141" s="19" customFormat="1" ht="21" customHeight="1" spans="1:7">
      <c r="A141" s="23" t="s">
        <v>236</v>
      </c>
      <c r="B141" s="30" t="s">
        <v>64</v>
      </c>
      <c r="C141" s="33" t="s">
        <v>65</v>
      </c>
      <c r="D141" s="23">
        <f>1.5*3.5-1.1*2.1</f>
        <v>2.94</v>
      </c>
      <c r="E141" s="29">
        <v>90</v>
      </c>
      <c r="F141" s="28">
        <f t="shared" ref="F141:F149" si="14">E141*D141</f>
        <v>264.6</v>
      </c>
      <c r="G141" s="29"/>
    </row>
    <row r="142" s="19" customFormat="1" ht="21" customHeight="1" spans="1:7">
      <c r="A142" s="23" t="s">
        <v>237</v>
      </c>
      <c r="B142" s="30" t="s">
        <v>73</v>
      </c>
      <c r="C142" s="33" t="s">
        <v>65</v>
      </c>
      <c r="D142" s="23">
        <v>19.4</v>
      </c>
      <c r="E142" s="29">
        <v>190</v>
      </c>
      <c r="F142" s="28">
        <f t="shared" si="14"/>
        <v>3686</v>
      </c>
      <c r="G142" s="29"/>
    </row>
    <row r="143" s="19" customFormat="1" ht="21" customHeight="1" spans="1:7">
      <c r="A143" s="23" t="s">
        <v>238</v>
      </c>
      <c r="B143" s="30" t="s">
        <v>75</v>
      </c>
      <c r="C143" s="33" t="s">
        <v>65</v>
      </c>
      <c r="D143" s="23">
        <f>D142</f>
        <v>19.4</v>
      </c>
      <c r="E143" s="29"/>
      <c r="F143" s="28">
        <f t="shared" si="14"/>
        <v>0</v>
      </c>
      <c r="G143" s="29"/>
    </row>
    <row r="144" s="19" customFormat="1" ht="21" customHeight="1" spans="1:7">
      <c r="A144" s="23" t="s">
        <v>239</v>
      </c>
      <c r="B144" s="30" t="s">
        <v>82</v>
      </c>
      <c r="C144" s="33"/>
      <c r="D144" s="23">
        <f>(5.5+0.3*2+4.68+1.23+0.3)*2.4</f>
        <v>29.544</v>
      </c>
      <c r="E144" s="29">
        <f>E135</f>
        <v>169.04</v>
      </c>
      <c r="F144" s="28">
        <f t="shared" si="14"/>
        <v>4994.11776</v>
      </c>
      <c r="G144" s="29"/>
    </row>
    <row r="145" s="19" customFormat="1" ht="21" customHeight="1" spans="1:7">
      <c r="A145" s="23" t="s">
        <v>240</v>
      </c>
      <c r="B145" s="30" t="s">
        <v>91</v>
      </c>
      <c r="C145" s="33" t="s">
        <v>65</v>
      </c>
      <c r="D145" s="23">
        <v>18</v>
      </c>
      <c r="E145" s="29">
        <v>190</v>
      </c>
      <c r="F145" s="28">
        <f t="shared" si="14"/>
        <v>3420</v>
      </c>
      <c r="G145" s="29"/>
    </row>
    <row r="146" s="19" customFormat="1" ht="30" customHeight="1" spans="1:7">
      <c r="A146" s="23" t="s">
        <v>241</v>
      </c>
      <c r="B146" s="30" t="s">
        <v>79</v>
      </c>
      <c r="C146" s="33" t="s">
        <v>80</v>
      </c>
      <c r="D146" s="23">
        <v>18.5</v>
      </c>
      <c r="E146" s="29">
        <v>130</v>
      </c>
      <c r="F146" s="28">
        <f t="shared" si="14"/>
        <v>2405</v>
      </c>
      <c r="G146" s="29"/>
    </row>
    <row r="147" s="19" customFormat="1" ht="21" customHeight="1" spans="1:7">
      <c r="A147" s="23" t="s">
        <v>242</v>
      </c>
      <c r="B147" s="30" t="s">
        <v>86</v>
      </c>
      <c r="C147" s="33" t="s">
        <v>65</v>
      </c>
      <c r="D147" s="24">
        <f>1.85*2.5</f>
        <v>4.625</v>
      </c>
      <c r="E147" s="29">
        <v>800</v>
      </c>
      <c r="F147" s="28">
        <f t="shared" si="14"/>
        <v>3700</v>
      </c>
      <c r="G147" s="29"/>
    </row>
    <row r="148" s="19" customFormat="1" ht="32" customHeight="1" spans="1:7">
      <c r="A148" s="23" t="s">
        <v>243</v>
      </c>
      <c r="B148" s="30" t="s">
        <v>244</v>
      </c>
      <c r="C148" s="33" t="s">
        <v>89</v>
      </c>
      <c r="D148" s="23">
        <v>1</v>
      </c>
      <c r="E148" s="29">
        <f>0.8*0.8*1000</f>
        <v>640</v>
      </c>
      <c r="F148" s="28">
        <f t="shared" si="14"/>
        <v>640</v>
      </c>
      <c r="G148" s="29"/>
    </row>
    <row r="149" s="19" customFormat="1" ht="21" customHeight="1" spans="1:7">
      <c r="A149" s="23" t="s">
        <v>245</v>
      </c>
      <c r="B149" s="30" t="s">
        <v>161</v>
      </c>
      <c r="C149" s="33" t="s">
        <v>80</v>
      </c>
      <c r="D149" s="24">
        <v>5.3</v>
      </c>
      <c r="E149" s="29">
        <v>100</v>
      </c>
      <c r="F149" s="28">
        <f t="shared" si="14"/>
        <v>530</v>
      </c>
      <c r="G149" s="29"/>
    </row>
    <row r="150" s="19" customFormat="1" ht="21" customHeight="1" spans="1:7">
      <c r="A150" s="23" t="s">
        <v>246</v>
      </c>
      <c r="B150" s="30" t="s">
        <v>247</v>
      </c>
      <c r="C150" s="33"/>
      <c r="D150" s="23"/>
      <c r="E150" s="29"/>
      <c r="F150" s="28"/>
      <c r="G150" s="29"/>
    </row>
    <row r="151" s="19" customFormat="1" ht="21" customHeight="1" spans="1:7">
      <c r="A151" s="23" t="s">
        <v>248</v>
      </c>
      <c r="B151" s="30" t="s">
        <v>73</v>
      </c>
      <c r="C151" s="33" t="s">
        <v>65</v>
      </c>
      <c r="D151" s="23">
        <v>16.53</v>
      </c>
      <c r="E151" s="29">
        <v>190</v>
      </c>
      <c r="F151" s="28">
        <f t="shared" ref="F151:F157" si="15">E151*D151</f>
        <v>3140.7</v>
      </c>
      <c r="G151" s="29"/>
    </row>
    <row r="152" s="19" customFormat="1" ht="21" customHeight="1" spans="1:7">
      <c r="A152" s="23" t="s">
        <v>249</v>
      </c>
      <c r="B152" s="30" t="s">
        <v>75</v>
      </c>
      <c r="C152" s="33" t="s">
        <v>65</v>
      </c>
      <c r="D152" s="23">
        <f>D151</f>
        <v>16.53</v>
      </c>
      <c r="E152" s="29"/>
      <c r="F152" s="28">
        <f t="shared" si="15"/>
        <v>0</v>
      </c>
      <c r="G152" s="29"/>
    </row>
    <row r="153" s="19" customFormat="1" ht="21" customHeight="1" spans="1:7">
      <c r="A153" s="23" t="s">
        <v>250</v>
      </c>
      <c r="B153" s="30" t="s">
        <v>91</v>
      </c>
      <c r="C153" s="33" t="s">
        <v>65</v>
      </c>
      <c r="D153" s="23">
        <v>15</v>
      </c>
      <c r="E153" s="29">
        <v>190</v>
      </c>
      <c r="F153" s="28">
        <f t="shared" si="15"/>
        <v>2850</v>
      </c>
      <c r="G153" s="29"/>
    </row>
    <row r="154" s="19" customFormat="1" ht="36" customHeight="1" spans="1:7">
      <c r="A154" s="23" t="s">
        <v>251</v>
      </c>
      <c r="B154" s="30" t="s">
        <v>79</v>
      </c>
      <c r="C154" s="33" t="s">
        <v>80</v>
      </c>
      <c r="D154" s="23">
        <v>16</v>
      </c>
      <c r="E154" s="29">
        <v>130</v>
      </c>
      <c r="F154" s="28">
        <f t="shared" si="15"/>
        <v>2080</v>
      </c>
      <c r="G154" s="29"/>
    </row>
    <row r="155" s="19" customFormat="1" ht="21" customHeight="1" spans="1:7">
      <c r="A155" s="23" t="s">
        <v>252</v>
      </c>
      <c r="B155" s="30" t="s">
        <v>86</v>
      </c>
      <c r="C155" s="33" t="s">
        <v>65</v>
      </c>
      <c r="D155" s="24">
        <f>1.3*2.25</f>
        <v>2.925</v>
      </c>
      <c r="E155" s="29">
        <v>800</v>
      </c>
      <c r="F155" s="28">
        <f t="shared" si="15"/>
        <v>2340</v>
      </c>
      <c r="G155" s="29"/>
    </row>
    <row r="156" s="19" customFormat="1" ht="26" customHeight="1" spans="1:7">
      <c r="A156" s="23" t="s">
        <v>253</v>
      </c>
      <c r="B156" s="30" t="s">
        <v>254</v>
      </c>
      <c r="C156" s="33" t="s">
        <v>89</v>
      </c>
      <c r="D156" s="23">
        <v>1</v>
      </c>
      <c r="E156" s="29">
        <f>1*1*1000</f>
        <v>1000</v>
      </c>
      <c r="F156" s="28">
        <f t="shared" si="15"/>
        <v>1000</v>
      </c>
      <c r="G156" s="29"/>
    </row>
    <row r="157" s="19" customFormat="1" ht="26" customHeight="1" spans="1:7">
      <c r="A157" s="23" t="s">
        <v>255</v>
      </c>
      <c r="B157" s="30" t="s">
        <v>161</v>
      </c>
      <c r="C157" s="33" t="s">
        <v>80</v>
      </c>
      <c r="D157" s="24">
        <v>5.3</v>
      </c>
      <c r="E157" s="29">
        <v>100</v>
      </c>
      <c r="F157" s="28">
        <f t="shared" si="15"/>
        <v>530</v>
      </c>
      <c r="G157" s="29"/>
    </row>
    <row r="158" s="19" customFormat="1" ht="21" customHeight="1" spans="1:7">
      <c r="A158" s="23" t="s">
        <v>256</v>
      </c>
      <c r="B158" s="30" t="s">
        <v>257</v>
      </c>
      <c r="C158" s="33"/>
      <c r="D158" s="23"/>
      <c r="E158" s="29"/>
      <c r="F158" s="28"/>
      <c r="G158" s="29"/>
    </row>
    <row r="159" s="19" customFormat="1" ht="21" customHeight="1" spans="1:7">
      <c r="A159" s="23" t="s">
        <v>258</v>
      </c>
      <c r="B159" s="30" t="s">
        <v>73</v>
      </c>
      <c r="C159" s="33" t="s">
        <v>65</v>
      </c>
      <c r="D159" s="23">
        <v>16.53</v>
      </c>
      <c r="E159" s="29">
        <v>190</v>
      </c>
      <c r="F159" s="28">
        <f t="shared" ref="F159:F165" si="16">E159*D159</f>
        <v>3140.7</v>
      </c>
      <c r="G159" s="29"/>
    </row>
    <row r="160" s="19" customFormat="1" ht="21" customHeight="1" spans="1:7">
      <c r="A160" s="23" t="s">
        <v>259</v>
      </c>
      <c r="B160" s="30" t="s">
        <v>75</v>
      </c>
      <c r="C160" s="33" t="s">
        <v>65</v>
      </c>
      <c r="D160" s="23">
        <f>D159</f>
        <v>16.53</v>
      </c>
      <c r="E160" s="29"/>
      <c r="F160" s="28">
        <f t="shared" si="16"/>
        <v>0</v>
      </c>
      <c r="G160" s="29"/>
    </row>
    <row r="161" s="19" customFormat="1" ht="21" customHeight="1" spans="1:7">
      <c r="A161" s="23" t="s">
        <v>260</v>
      </c>
      <c r="B161" s="30" t="s">
        <v>91</v>
      </c>
      <c r="C161" s="33" t="s">
        <v>65</v>
      </c>
      <c r="D161" s="23">
        <v>15</v>
      </c>
      <c r="E161" s="29">
        <v>190</v>
      </c>
      <c r="F161" s="28">
        <f t="shared" si="16"/>
        <v>2850</v>
      </c>
      <c r="G161" s="29"/>
    </row>
    <row r="162" s="19" customFormat="1" ht="21" customHeight="1" spans="1:7">
      <c r="A162" s="23" t="s">
        <v>261</v>
      </c>
      <c r="B162" s="30" t="s">
        <v>79</v>
      </c>
      <c r="C162" s="33" t="s">
        <v>80</v>
      </c>
      <c r="D162" s="23">
        <v>16</v>
      </c>
      <c r="E162" s="29">
        <v>130</v>
      </c>
      <c r="F162" s="28">
        <f t="shared" si="16"/>
        <v>2080</v>
      </c>
      <c r="G162" s="29"/>
    </row>
    <row r="163" s="19" customFormat="1" ht="21" customHeight="1" spans="1:7">
      <c r="A163" s="23" t="s">
        <v>262</v>
      </c>
      <c r="B163" s="30" t="s">
        <v>86</v>
      </c>
      <c r="C163" s="33" t="s">
        <v>65</v>
      </c>
      <c r="D163" s="24">
        <f>1.3*2.25</f>
        <v>2.925</v>
      </c>
      <c r="E163" s="29">
        <v>800</v>
      </c>
      <c r="F163" s="28">
        <f t="shared" si="16"/>
        <v>2340</v>
      </c>
      <c r="G163" s="29"/>
    </row>
    <row r="164" s="19" customFormat="1" ht="21" customHeight="1" spans="1:7">
      <c r="A164" s="23" t="s">
        <v>263</v>
      </c>
      <c r="B164" s="30" t="s">
        <v>161</v>
      </c>
      <c r="C164" s="33" t="s">
        <v>80</v>
      </c>
      <c r="D164" s="24">
        <v>5.3</v>
      </c>
      <c r="E164" s="29">
        <v>100</v>
      </c>
      <c r="F164" s="28">
        <f t="shared" si="16"/>
        <v>530</v>
      </c>
      <c r="G164" s="29"/>
    </row>
    <row r="165" s="19" customFormat="1" ht="31" customHeight="1" spans="1:7">
      <c r="A165" s="23" t="s">
        <v>264</v>
      </c>
      <c r="B165" s="30" t="s">
        <v>254</v>
      </c>
      <c r="C165" s="33" t="s">
        <v>89</v>
      </c>
      <c r="D165" s="23">
        <v>1</v>
      </c>
      <c r="E165" s="29">
        <f>1*1*1000</f>
        <v>1000</v>
      </c>
      <c r="F165" s="28">
        <f t="shared" si="16"/>
        <v>1000</v>
      </c>
      <c r="G165" s="29"/>
    </row>
    <row r="166" s="19" customFormat="1" ht="21" customHeight="1" spans="1:7">
      <c r="A166" s="23" t="s">
        <v>265</v>
      </c>
      <c r="B166" s="30" t="s">
        <v>266</v>
      </c>
      <c r="C166" s="33"/>
      <c r="D166" s="23"/>
      <c r="E166" s="29"/>
      <c r="F166" s="28"/>
      <c r="G166" s="29"/>
    </row>
    <row r="167" s="19" customFormat="1" ht="21" customHeight="1" spans="1:7">
      <c r="A167" s="23" t="s">
        <v>267</v>
      </c>
      <c r="B167" s="30" t="s">
        <v>73</v>
      </c>
      <c r="C167" s="33" t="s">
        <v>65</v>
      </c>
      <c r="D167" s="23">
        <v>16.53</v>
      </c>
      <c r="E167" s="29">
        <v>190</v>
      </c>
      <c r="F167" s="28">
        <f t="shared" ref="F167:F173" si="17">E167*D167</f>
        <v>3140.7</v>
      </c>
      <c r="G167" s="29"/>
    </row>
    <row r="168" s="19" customFormat="1" ht="21" customHeight="1" spans="1:7">
      <c r="A168" s="23" t="s">
        <v>268</v>
      </c>
      <c r="B168" s="30" t="s">
        <v>75</v>
      </c>
      <c r="C168" s="33" t="s">
        <v>65</v>
      </c>
      <c r="D168" s="23">
        <f>D167</f>
        <v>16.53</v>
      </c>
      <c r="E168" s="29"/>
      <c r="F168" s="28">
        <f t="shared" si="17"/>
        <v>0</v>
      </c>
      <c r="G168" s="29"/>
    </row>
    <row r="169" s="19" customFormat="1" ht="21" customHeight="1" spans="1:7">
      <c r="A169" s="23" t="s">
        <v>269</v>
      </c>
      <c r="B169" s="30" t="s">
        <v>91</v>
      </c>
      <c r="C169" s="33" t="s">
        <v>65</v>
      </c>
      <c r="D169" s="23">
        <v>15</v>
      </c>
      <c r="E169" s="29">
        <v>190</v>
      </c>
      <c r="F169" s="28">
        <f t="shared" si="17"/>
        <v>2850</v>
      </c>
      <c r="G169" s="29"/>
    </row>
    <row r="170" s="19" customFormat="1" ht="48" customHeight="1" spans="1:7">
      <c r="A170" s="23" t="s">
        <v>270</v>
      </c>
      <c r="B170" s="30" t="s">
        <v>79</v>
      </c>
      <c r="C170" s="33" t="s">
        <v>80</v>
      </c>
      <c r="D170" s="23">
        <v>16</v>
      </c>
      <c r="E170" s="29">
        <v>130</v>
      </c>
      <c r="F170" s="28">
        <f t="shared" si="17"/>
        <v>2080</v>
      </c>
      <c r="G170" s="29"/>
    </row>
    <row r="171" s="19" customFormat="1" ht="21" customHeight="1" spans="1:7">
      <c r="A171" s="23" t="s">
        <v>271</v>
      </c>
      <c r="B171" s="30" t="s">
        <v>86</v>
      </c>
      <c r="C171" s="33" t="s">
        <v>65</v>
      </c>
      <c r="D171" s="24">
        <f>1.3*2.25</f>
        <v>2.925</v>
      </c>
      <c r="E171" s="29">
        <v>800</v>
      </c>
      <c r="F171" s="28">
        <f t="shared" si="17"/>
        <v>2340</v>
      </c>
      <c r="G171" s="29"/>
    </row>
    <row r="172" s="19" customFormat="1" ht="21" customHeight="1" spans="1:7">
      <c r="A172" s="23" t="s">
        <v>272</v>
      </c>
      <c r="B172" s="30" t="s">
        <v>161</v>
      </c>
      <c r="C172" s="33" t="s">
        <v>80</v>
      </c>
      <c r="D172" s="24">
        <v>5.3</v>
      </c>
      <c r="E172" s="29">
        <v>100</v>
      </c>
      <c r="F172" s="28">
        <f t="shared" si="17"/>
        <v>530</v>
      </c>
      <c r="G172" s="29"/>
    </row>
    <row r="173" s="19" customFormat="1" ht="31" customHeight="1" spans="1:7">
      <c r="A173" s="23" t="s">
        <v>273</v>
      </c>
      <c r="B173" s="30" t="s">
        <v>254</v>
      </c>
      <c r="C173" s="33" t="s">
        <v>89</v>
      </c>
      <c r="D173" s="23">
        <v>1</v>
      </c>
      <c r="E173" s="29">
        <f>1*1*1000</f>
        <v>1000</v>
      </c>
      <c r="F173" s="28">
        <f t="shared" si="17"/>
        <v>1000</v>
      </c>
      <c r="G173" s="29"/>
    </row>
    <row r="174" s="19" customFormat="1" ht="21" customHeight="1" spans="1:7">
      <c r="A174" s="23" t="s">
        <v>274</v>
      </c>
      <c r="B174" s="30" t="s">
        <v>275</v>
      </c>
      <c r="C174" s="33"/>
      <c r="D174" s="23"/>
      <c r="E174" s="29"/>
      <c r="F174" s="28"/>
      <c r="G174" s="29"/>
    </row>
    <row r="175" s="19" customFormat="1" ht="21" customHeight="1" spans="1:7">
      <c r="A175" s="23" t="s">
        <v>276</v>
      </c>
      <c r="B175" s="30" t="s">
        <v>73</v>
      </c>
      <c r="C175" s="33" t="s">
        <v>65</v>
      </c>
      <c r="D175" s="23">
        <v>5.54</v>
      </c>
      <c r="E175" s="29">
        <v>190</v>
      </c>
      <c r="F175" s="28">
        <f t="shared" ref="F175:F180" si="18">E175*D175</f>
        <v>1052.6</v>
      </c>
      <c r="G175" s="29"/>
    </row>
    <row r="176" s="19" customFormat="1" ht="21" customHeight="1" spans="1:7">
      <c r="A176" s="23" t="s">
        <v>277</v>
      </c>
      <c r="B176" s="30" t="s">
        <v>75</v>
      </c>
      <c r="C176" s="33" t="s">
        <v>65</v>
      </c>
      <c r="D176" s="23">
        <f>D175</f>
        <v>5.54</v>
      </c>
      <c r="E176" s="29"/>
      <c r="F176" s="28">
        <f t="shared" si="18"/>
        <v>0</v>
      </c>
      <c r="G176" s="29"/>
    </row>
    <row r="177" s="19" customFormat="1" ht="21" customHeight="1" spans="1:7">
      <c r="A177" s="23" t="s">
        <v>278</v>
      </c>
      <c r="B177" s="30" t="s">
        <v>91</v>
      </c>
      <c r="C177" s="33" t="s">
        <v>65</v>
      </c>
      <c r="D177" s="23">
        <v>12.5</v>
      </c>
      <c r="E177" s="29">
        <v>190</v>
      </c>
      <c r="F177" s="28">
        <f t="shared" si="18"/>
        <v>2375</v>
      </c>
      <c r="G177" s="29"/>
    </row>
    <row r="178" s="19" customFormat="1" ht="39" customHeight="1" spans="1:9">
      <c r="A178" s="23" t="s">
        <v>279</v>
      </c>
      <c r="B178" s="30" t="s">
        <v>79</v>
      </c>
      <c r="C178" s="33" t="s">
        <v>80</v>
      </c>
      <c r="D178" s="23">
        <v>13.3</v>
      </c>
      <c r="E178" s="29">
        <v>130</v>
      </c>
      <c r="F178" s="28">
        <f t="shared" si="18"/>
        <v>1729</v>
      </c>
      <c r="G178" s="29"/>
      <c r="I178" s="19">
        <f>0.2*13.3</f>
        <v>2.66</v>
      </c>
    </row>
    <row r="179" s="19" customFormat="1" ht="21" customHeight="1" spans="1:9">
      <c r="A179" s="23" t="s">
        <v>280</v>
      </c>
      <c r="B179" s="30" t="s">
        <v>86</v>
      </c>
      <c r="C179" s="33" t="s">
        <v>65</v>
      </c>
      <c r="D179" s="24">
        <f>1.1*2.1</f>
        <v>2.31</v>
      </c>
      <c r="E179" s="29">
        <v>800</v>
      </c>
      <c r="F179" s="28">
        <f t="shared" si="18"/>
        <v>1848</v>
      </c>
      <c r="G179" s="29"/>
      <c r="I179" s="19">
        <f>13</f>
        <v>13</v>
      </c>
    </row>
    <row r="180" s="19" customFormat="1" ht="21" customHeight="1" spans="1:7">
      <c r="A180" s="23" t="s">
        <v>281</v>
      </c>
      <c r="B180" s="30" t="s">
        <v>161</v>
      </c>
      <c r="C180" s="33" t="s">
        <v>80</v>
      </c>
      <c r="D180" s="24">
        <v>5.3</v>
      </c>
      <c r="E180" s="29">
        <v>100</v>
      </c>
      <c r="F180" s="28">
        <f t="shared" si="18"/>
        <v>530</v>
      </c>
      <c r="G180" s="29"/>
    </row>
    <row r="181" s="19" customFormat="1" ht="21" customHeight="1" spans="1:7">
      <c r="A181" s="23" t="s">
        <v>282</v>
      </c>
      <c r="B181" s="30" t="s">
        <v>283</v>
      </c>
      <c r="C181" s="33"/>
      <c r="D181" s="23"/>
      <c r="E181" s="29"/>
      <c r="F181" s="28"/>
      <c r="G181" s="29"/>
    </row>
    <row r="182" s="19" customFormat="1" ht="21" customHeight="1" spans="1:7">
      <c r="A182" s="23" t="s">
        <v>284</v>
      </c>
      <c r="B182" s="30" t="s">
        <v>73</v>
      </c>
      <c r="C182" s="33" t="s">
        <v>65</v>
      </c>
      <c r="D182" s="23">
        <v>5.54</v>
      </c>
      <c r="E182" s="29">
        <v>190</v>
      </c>
      <c r="F182" s="28">
        <f t="shared" ref="F182:F187" si="19">E182*D182</f>
        <v>1052.6</v>
      </c>
      <c r="G182" s="29"/>
    </row>
    <row r="183" s="19" customFormat="1" ht="21" customHeight="1" spans="1:7">
      <c r="A183" s="23" t="s">
        <v>285</v>
      </c>
      <c r="B183" s="30" t="s">
        <v>75</v>
      </c>
      <c r="C183" s="33" t="s">
        <v>65</v>
      </c>
      <c r="D183" s="23">
        <f>D182</f>
        <v>5.54</v>
      </c>
      <c r="E183" s="29"/>
      <c r="F183" s="28">
        <f t="shared" si="19"/>
        <v>0</v>
      </c>
      <c r="G183" s="29"/>
    </row>
    <row r="184" s="19" customFormat="1" ht="21" customHeight="1" spans="1:7">
      <c r="A184" s="23" t="s">
        <v>286</v>
      </c>
      <c r="B184" s="30" t="s">
        <v>91</v>
      </c>
      <c r="C184" s="33" t="s">
        <v>65</v>
      </c>
      <c r="D184" s="23">
        <v>12.5</v>
      </c>
      <c r="E184" s="29">
        <v>190</v>
      </c>
      <c r="F184" s="28">
        <f t="shared" si="19"/>
        <v>2375</v>
      </c>
      <c r="G184" s="29"/>
    </row>
    <row r="185" s="19" customFormat="1" ht="21" customHeight="1" spans="1:7">
      <c r="A185" s="23" t="s">
        <v>287</v>
      </c>
      <c r="B185" s="30" t="s">
        <v>79</v>
      </c>
      <c r="C185" s="33" t="s">
        <v>80</v>
      </c>
      <c r="D185" s="23">
        <v>13.3</v>
      </c>
      <c r="E185" s="29">
        <v>130</v>
      </c>
      <c r="F185" s="28">
        <f t="shared" si="19"/>
        <v>1729</v>
      </c>
      <c r="G185" s="29"/>
    </row>
    <row r="186" s="19" customFormat="1" ht="21" customHeight="1" spans="1:7">
      <c r="A186" s="23" t="s">
        <v>288</v>
      </c>
      <c r="B186" s="30" t="s">
        <v>86</v>
      </c>
      <c r="C186" s="33" t="s">
        <v>65</v>
      </c>
      <c r="D186" s="24">
        <f>1.1*2.1</f>
        <v>2.31</v>
      </c>
      <c r="E186" s="29">
        <v>800</v>
      </c>
      <c r="F186" s="28">
        <f t="shared" si="19"/>
        <v>1848</v>
      </c>
      <c r="G186" s="29"/>
    </row>
    <row r="187" s="19" customFormat="1" ht="21" customHeight="1" spans="1:7">
      <c r="A187" s="23" t="s">
        <v>289</v>
      </c>
      <c r="B187" s="30" t="s">
        <v>161</v>
      </c>
      <c r="C187" s="33" t="s">
        <v>80</v>
      </c>
      <c r="D187" s="24">
        <v>5.3</v>
      </c>
      <c r="E187" s="29">
        <v>100</v>
      </c>
      <c r="F187" s="28">
        <f t="shared" si="19"/>
        <v>530</v>
      </c>
      <c r="G187" s="29"/>
    </row>
    <row r="188" s="19" customFormat="1" ht="21" customHeight="1" spans="1:7">
      <c r="A188" s="23" t="s">
        <v>290</v>
      </c>
      <c r="B188" s="30" t="s">
        <v>291</v>
      </c>
      <c r="C188" s="33"/>
      <c r="D188" s="23"/>
      <c r="E188" s="29"/>
      <c r="F188" s="28"/>
      <c r="G188" s="29"/>
    </row>
    <row r="189" s="19" customFormat="1" ht="21" customHeight="1" spans="1:7">
      <c r="A189" s="23" t="s">
        <v>292</v>
      </c>
      <c r="B189" s="30" t="s">
        <v>73</v>
      </c>
      <c r="C189" s="33" t="s">
        <v>65</v>
      </c>
      <c r="D189" s="23">
        <v>18.2</v>
      </c>
      <c r="E189" s="29">
        <v>190</v>
      </c>
      <c r="F189" s="28">
        <f t="shared" ref="F189:F194" si="20">E189*D189</f>
        <v>3458</v>
      </c>
      <c r="G189" s="29"/>
    </row>
    <row r="190" s="19" customFormat="1" ht="21" customHeight="1" spans="1:7">
      <c r="A190" s="23" t="s">
        <v>293</v>
      </c>
      <c r="B190" s="30" t="s">
        <v>75</v>
      </c>
      <c r="C190" s="33" t="s">
        <v>65</v>
      </c>
      <c r="D190" s="23">
        <f>D189</f>
        <v>18.2</v>
      </c>
      <c r="E190" s="29"/>
      <c r="F190" s="28">
        <f t="shared" si="20"/>
        <v>0</v>
      </c>
      <c r="G190" s="29"/>
    </row>
    <row r="191" s="19" customFormat="1" ht="21" customHeight="1" spans="1:7">
      <c r="A191" s="23" t="s">
        <v>294</v>
      </c>
      <c r="B191" s="30" t="s">
        <v>91</v>
      </c>
      <c r="C191" s="33" t="s">
        <v>65</v>
      </c>
      <c r="D191" s="23">
        <v>14.8</v>
      </c>
      <c r="E191" s="29">
        <v>190</v>
      </c>
      <c r="F191" s="28">
        <f t="shared" si="20"/>
        <v>2812</v>
      </c>
      <c r="G191" s="29"/>
    </row>
    <row r="192" s="19" customFormat="1" ht="46" customHeight="1" spans="1:7">
      <c r="A192" s="23" t="s">
        <v>295</v>
      </c>
      <c r="B192" s="30" t="s">
        <v>79</v>
      </c>
      <c r="C192" s="33" t="s">
        <v>80</v>
      </c>
      <c r="D192" s="23">
        <v>15</v>
      </c>
      <c r="E192" s="29">
        <v>130</v>
      </c>
      <c r="F192" s="28">
        <f t="shared" si="20"/>
        <v>1950</v>
      </c>
      <c r="G192" s="29"/>
    </row>
    <row r="193" s="19" customFormat="1" ht="21" customHeight="1" spans="1:7">
      <c r="A193" s="23" t="s">
        <v>296</v>
      </c>
      <c r="B193" s="30" t="s">
        <v>86</v>
      </c>
      <c r="C193" s="33" t="s">
        <v>65</v>
      </c>
      <c r="D193" s="24">
        <f>1.1*2.1</f>
        <v>2.31</v>
      </c>
      <c r="E193" s="29">
        <v>800</v>
      </c>
      <c r="F193" s="28">
        <f t="shared" si="20"/>
        <v>1848</v>
      </c>
      <c r="G193" s="29"/>
    </row>
    <row r="194" s="19" customFormat="1" ht="21" customHeight="1" spans="1:7">
      <c r="A194" s="23" t="s">
        <v>297</v>
      </c>
      <c r="B194" s="30" t="s">
        <v>161</v>
      </c>
      <c r="C194" s="33" t="s">
        <v>80</v>
      </c>
      <c r="D194" s="24">
        <v>5.3</v>
      </c>
      <c r="E194" s="29">
        <v>100</v>
      </c>
      <c r="F194" s="28">
        <f t="shared" si="20"/>
        <v>530</v>
      </c>
      <c r="G194" s="29"/>
    </row>
    <row r="195" s="19" customFormat="1" ht="21" customHeight="1" spans="1:7">
      <c r="A195" s="23" t="s">
        <v>298</v>
      </c>
      <c r="B195" s="30" t="s">
        <v>299</v>
      </c>
      <c r="C195" s="33"/>
      <c r="D195" s="23"/>
      <c r="E195" s="29"/>
      <c r="F195" s="28"/>
      <c r="G195" s="29"/>
    </row>
    <row r="196" s="19" customFormat="1" ht="21" customHeight="1" spans="1:7">
      <c r="A196" s="23" t="s">
        <v>300</v>
      </c>
      <c r="B196" s="30" t="s">
        <v>73</v>
      </c>
      <c r="C196" s="33" t="s">
        <v>65</v>
      </c>
      <c r="D196" s="23">
        <v>18.2</v>
      </c>
      <c r="E196" s="29">
        <v>190</v>
      </c>
      <c r="F196" s="28">
        <f t="shared" ref="F196:F201" si="21">E196*D196</f>
        <v>3458</v>
      </c>
      <c r="G196" s="29"/>
    </row>
    <row r="197" s="19" customFormat="1" ht="21" customHeight="1" spans="1:7">
      <c r="A197" s="23" t="s">
        <v>301</v>
      </c>
      <c r="B197" s="30" t="s">
        <v>75</v>
      </c>
      <c r="C197" s="33" t="s">
        <v>65</v>
      </c>
      <c r="D197" s="23">
        <f>D196</f>
        <v>18.2</v>
      </c>
      <c r="E197" s="29"/>
      <c r="F197" s="28">
        <f t="shared" si="21"/>
        <v>0</v>
      </c>
      <c r="G197" s="29"/>
    </row>
    <row r="198" s="19" customFormat="1" ht="21" customHeight="1" spans="1:7">
      <c r="A198" s="23" t="s">
        <v>302</v>
      </c>
      <c r="B198" s="30" t="s">
        <v>91</v>
      </c>
      <c r="C198" s="33" t="s">
        <v>65</v>
      </c>
      <c r="D198" s="23">
        <v>14.8</v>
      </c>
      <c r="E198" s="29">
        <v>190</v>
      </c>
      <c r="F198" s="28">
        <f t="shared" si="21"/>
        <v>2812</v>
      </c>
      <c r="G198" s="29"/>
    </row>
    <row r="199" s="19" customFormat="1" ht="49" customHeight="1" spans="1:7">
      <c r="A199" s="23" t="s">
        <v>303</v>
      </c>
      <c r="B199" s="30" t="s">
        <v>79</v>
      </c>
      <c r="C199" s="33" t="s">
        <v>80</v>
      </c>
      <c r="D199" s="23">
        <v>15</v>
      </c>
      <c r="E199" s="29">
        <v>130</v>
      </c>
      <c r="F199" s="28">
        <f t="shared" si="21"/>
        <v>1950</v>
      </c>
      <c r="G199" s="29"/>
    </row>
    <row r="200" s="19" customFormat="1" ht="21" customHeight="1" spans="1:7">
      <c r="A200" s="23" t="s">
        <v>304</v>
      </c>
      <c r="B200" s="30" t="s">
        <v>86</v>
      </c>
      <c r="C200" s="33" t="s">
        <v>65</v>
      </c>
      <c r="D200" s="24">
        <f>1.1*2.1</f>
        <v>2.31</v>
      </c>
      <c r="E200" s="29">
        <v>800</v>
      </c>
      <c r="F200" s="28">
        <f t="shared" si="21"/>
        <v>1848</v>
      </c>
      <c r="G200" s="29"/>
    </row>
    <row r="201" s="19" customFormat="1" ht="21" customHeight="1" spans="1:7">
      <c r="A201" s="23" t="s">
        <v>305</v>
      </c>
      <c r="B201" s="30" t="s">
        <v>161</v>
      </c>
      <c r="C201" s="33" t="s">
        <v>80</v>
      </c>
      <c r="D201" s="24">
        <v>5.3</v>
      </c>
      <c r="E201" s="29">
        <v>100</v>
      </c>
      <c r="F201" s="28">
        <f t="shared" si="21"/>
        <v>530</v>
      </c>
      <c r="G201" s="29"/>
    </row>
    <row r="202" s="19" customFormat="1" ht="24" customHeight="1" spans="1:7">
      <c r="A202" s="23" t="s">
        <v>306</v>
      </c>
      <c r="B202" s="29" t="s">
        <v>307</v>
      </c>
      <c r="C202" s="23"/>
      <c r="D202" s="23"/>
      <c r="E202" s="28"/>
      <c r="F202" s="28"/>
      <c r="G202" s="29"/>
    </row>
    <row r="203" s="19" customFormat="1" ht="24" customHeight="1" spans="1:7">
      <c r="A203" s="23">
        <v>1</v>
      </c>
      <c r="B203" s="29" t="s">
        <v>308</v>
      </c>
      <c r="C203" s="33" t="s">
        <v>65</v>
      </c>
      <c r="D203" s="24">
        <v>98</v>
      </c>
      <c r="E203" s="28">
        <v>200</v>
      </c>
      <c r="F203" s="28">
        <f t="shared" ref="F203:F205" si="22">E203*D203</f>
        <v>19600</v>
      </c>
      <c r="G203" s="29"/>
    </row>
    <row r="204" s="19" customFormat="1" ht="24" customHeight="1" spans="1:7">
      <c r="A204" s="23">
        <v>2</v>
      </c>
      <c r="B204" s="29" t="s">
        <v>309</v>
      </c>
      <c r="C204" s="33" t="s">
        <v>65</v>
      </c>
      <c r="D204" s="24">
        <v>208</v>
      </c>
      <c r="E204" s="28">
        <v>190.25</v>
      </c>
      <c r="F204" s="28">
        <f t="shared" si="22"/>
        <v>39572</v>
      </c>
      <c r="G204" s="29" t="s">
        <v>310</v>
      </c>
    </row>
    <row r="205" s="19" customFormat="1" ht="24" customHeight="1" spans="1:7">
      <c r="A205" s="23">
        <v>3</v>
      </c>
      <c r="B205" s="29" t="s">
        <v>311</v>
      </c>
      <c r="C205" s="23" t="s">
        <v>80</v>
      </c>
      <c r="D205" s="23">
        <v>40</v>
      </c>
      <c r="E205" s="29">
        <v>200</v>
      </c>
      <c r="F205" s="28">
        <f t="shared" si="22"/>
        <v>8000</v>
      </c>
      <c r="G205" s="29"/>
    </row>
    <row r="206" s="19" customFormat="1" ht="24" customHeight="1" spans="1:7">
      <c r="A206" s="23" t="s">
        <v>312</v>
      </c>
      <c r="B206" s="29" t="s">
        <v>313</v>
      </c>
      <c r="C206" s="23"/>
      <c r="D206" s="23"/>
      <c r="E206" s="29"/>
      <c r="F206" s="28"/>
      <c r="G206" s="29"/>
    </row>
    <row r="207" s="19" customFormat="1" ht="24" customHeight="1" spans="1:7">
      <c r="A207" s="23">
        <v>1</v>
      </c>
      <c r="B207" s="29" t="s">
        <v>75</v>
      </c>
      <c r="C207" s="33" t="s">
        <v>65</v>
      </c>
      <c r="D207" s="32">
        <v>67</v>
      </c>
      <c r="E207" s="29"/>
      <c r="F207" s="28">
        <f t="shared" ref="F207:F219" si="23">E207*D207</f>
        <v>0</v>
      </c>
      <c r="G207" s="29"/>
    </row>
    <row r="208" s="19" customFormat="1" ht="24" customHeight="1" spans="1:7">
      <c r="A208" s="23">
        <v>2</v>
      </c>
      <c r="B208" s="29" t="s">
        <v>314</v>
      </c>
      <c r="C208" s="33" t="s">
        <v>65</v>
      </c>
      <c r="D208" s="23">
        <f>66*2.8+(3.9+3.4+2.5)*0.6</f>
        <v>190.68</v>
      </c>
      <c r="E208" s="29">
        <v>39.89</v>
      </c>
      <c r="F208" s="28">
        <f t="shared" si="23"/>
        <v>7606.2252</v>
      </c>
      <c r="G208" s="29"/>
    </row>
    <row r="209" s="19" customFormat="1" ht="24" customHeight="1" spans="1:7">
      <c r="A209" s="23">
        <v>3</v>
      </c>
      <c r="B209" s="29" t="s">
        <v>315</v>
      </c>
      <c r="C209" s="33" t="s">
        <v>316</v>
      </c>
      <c r="D209" s="23">
        <v>67</v>
      </c>
      <c r="E209" s="29">
        <v>165</v>
      </c>
      <c r="F209" s="28">
        <f t="shared" si="23"/>
        <v>11055</v>
      </c>
      <c r="G209" s="29"/>
    </row>
    <row r="210" s="19" customFormat="1" ht="24" customHeight="1" spans="1:7">
      <c r="A210" s="23">
        <v>4</v>
      </c>
      <c r="B210" s="29" t="s">
        <v>317</v>
      </c>
      <c r="C210" s="33" t="s">
        <v>65</v>
      </c>
      <c r="D210" s="23">
        <f>63</f>
        <v>63</v>
      </c>
      <c r="E210" s="29">
        <v>18.11</v>
      </c>
      <c r="F210" s="28">
        <f t="shared" si="23"/>
        <v>1140.93</v>
      </c>
      <c r="G210" s="29"/>
    </row>
    <row r="211" s="19" customFormat="1" ht="24" customHeight="1" spans="1:7">
      <c r="A211" s="23">
        <v>5</v>
      </c>
      <c r="B211" s="29" t="s">
        <v>318</v>
      </c>
      <c r="C211" s="33" t="s">
        <v>65</v>
      </c>
      <c r="D211" s="23">
        <f>7.6*2.4-0.4*1.4-0.8*2.1</f>
        <v>16</v>
      </c>
      <c r="E211" s="29">
        <v>169</v>
      </c>
      <c r="F211" s="28">
        <f t="shared" si="23"/>
        <v>2704</v>
      </c>
      <c r="G211" s="29"/>
    </row>
    <row r="212" s="19" customFormat="1" ht="24" customHeight="1" spans="1:7">
      <c r="A212" s="23">
        <v>6</v>
      </c>
      <c r="B212" s="29" t="s">
        <v>319</v>
      </c>
      <c r="C212" s="33" t="s">
        <v>65</v>
      </c>
      <c r="D212" s="23">
        <v>3.6</v>
      </c>
      <c r="E212" s="29">
        <v>165</v>
      </c>
      <c r="F212" s="28">
        <f t="shared" si="23"/>
        <v>594</v>
      </c>
      <c r="G212" s="29"/>
    </row>
    <row r="213" s="19" customFormat="1" ht="24" customHeight="1" spans="1:7">
      <c r="A213" s="23">
        <v>7</v>
      </c>
      <c r="B213" s="29" t="s">
        <v>320</v>
      </c>
      <c r="C213" s="23" t="s">
        <v>321</v>
      </c>
      <c r="D213" s="23">
        <v>3</v>
      </c>
      <c r="E213" s="29">
        <v>1079.1</v>
      </c>
      <c r="F213" s="28">
        <f t="shared" si="23"/>
        <v>3237.3</v>
      </c>
      <c r="G213" s="29"/>
    </row>
    <row r="214" s="19" customFormat="1" ht="24" customHeight="1" spans="1:7">
      <c r="A214" s="23">
        <v>8</v>
      </c>
      <c r="B214" s="29" t="s">
        <v>322</v>
      </c>
      <c r="C214" s="33" t="s">
        <v>65</v>
      </c>
      <c r="D214" s="24">
        <f>2.5*2.65</f>
        <v>6.625</v>
      </c>
      <c r="E214" s="29">
        <v>579</v>
      </c>
      <c r="F214" s="28">
        <f t="shared" si="23"/>
        <v>3835.875</v>
      </c>
      <c r="G214" s="29"/>
    </row>
    <row r="215" s="19" customFormat="1" ht="24" customHeight="1" spans="1:7">
      <c r="A215" s="23">
        <v>9</v>
      </c>
      <c r="B215" s="29" t="s">
        <v>323</v>
      </c>
      <c r="C215" s="33" t="s">
        <v>80</v>
      </c>
      <c r="D215" s="23">
        <v>2.5</v>
      </c>
      <c r="E215" s="29">
        <v>712.31</v>
      </c>
      <c r="F215" s="28">
        <f t="shared" si="23"/>
        <v>1780.775</v>
      </c>
      <c r="G215" s="29"/>
    </row>
    <row r="216" s="19" customFormat="1" ht="24" customHeight="1" spans="1:7">
      <c r="A216" s="23">
        <v>10</v>
      </c>
      <c r="B216" s="29" t="s">
        <v>324</v>
      </c>
      <c r="C216" s="23" t="s">
        <v>89</v>
      </c>
      <c r="D216" s="23">
        <v>1</v>
      </c>
      <c r="E216" s="29">
        <v>1000</v>
      </c>
      <c r="F216" s="28">
        <f t="shared" si="23"/>
        <v>1000</v>
      </c>
      <c r="G216" s="29"/>
    </row>
    <row r="217" s="19" customFormat="1" ht="24" customHeight="1" spans="1:7">
      <c r="A217" s="23">
        <v>11</v>
      </c>
      <c r="B217" s="29" t="s">
        <v>325</v>
      </c>
      <c r="C217" s="33" t="s">
        <v>65</v>
      </c>
      <c r="D217" s="24">
        <f>2.75*2.65</f>
        <v>7.2875</v>
      </c>
      <c r="E217" s="29">
        <v>579</v>
      </c>
      <c r="F217" s="28">
        <f t="shared" si="23"/>
        <v>4219.4625</v>
      </c>
      <c r="G217" s="29"/>
    </row>
    <row r="218" s="19" customFormat="1" ht="24" customHeight="1" spans="1:7">
      <c r="A218" s="23">
        <v>12</v>
      </c>
      <c r="B218" s="29" t="s">
        <v>326</v>
      </c>
      <c r="C218" s="33" t="s">
        <v>80</v>
      </c>
      <c r="D218" s="23">
        <v>2</v>
      </c>
      <c r="E218" s="29">
        <v>712.31</v>
      </c>
      <c r="F218" s="28">
        <f t="shared" si="23"/>
        <v>1424.62</v>
      </c>
      <c r="G218" s="29"/>
    </row>
    <row r="219" s="19" customFormat="1" ht="24" customHeight="1" spans="1:7">
      <c r="A219" s="23">
        <v>13</v>
      </c>
      <c r="B219" s="29" t="s">
        <v>327</v>
      </c>
      <c r="C219" s="23" t="s">
        <v>89</v>
      </c>
      <c r="D219" s="23">
        <v>1</v>
      </c>
      <c r="E219" s="29">
        <v>1000</v>
      </c>
      <c r="F219" s="28">
        <f t="shared" si="23"/>
        <v>1000</v>
      </c>
      <c r="G219" s="29"/>
    </row>
    <row r="220" s="19" customFormat="1" ht="24" customHeight="1" spans="1:7">
      <c r="A220" s="23" t="s">
        <v>328</v>
      </c>
      <c r="B220" s="29" t="s">
        <v>329</v>
      </c>
      <c r="C220" s="23"/>
      <c r="D220" s="24"/>
      <c r="E220" s="29"/>
      <c r="F220" s="28"/>
      <c r="G220" s="29"/>
    </row>
    <row r="221" s="19" customFormat="1" ht="24" customHeight="1" spans="1:7">
      <c r="A221" s="23">
        <v>1</v>
      </c>
      <c r="B221" s="29" t="s">
        <v>330</v>
      </c>
      <c r="C221" s="33" t="s">
        <v>65</v>
      </c>
      <c r="D221" s="24">
        <f>2*2.44*22</f>
        <v>107.36</v>
      </c>
      <c r="E221" s="29">
        <v>150</v>
      </c>
      <c r="F221" s="28">
        <f>E221*D221</f>
        <v>16104</v>
      </c>
      <c r="G221" s="29"/>
    </row>
    <row r="222" s="19" customFormat="1" ht="36" customHeight="1" spans="1:7">
      <c r="A222" s="23" t="s">
        <v>331</v>
      </c>
      <c r="B222" s="30" t="s">
        <v>332</v>
      </c>
      <c r="C222" s="23"/>
      <c r="D222" s="24"/>
      <c r="E222" s="29"/>
      <c r="F222" s="28"/>
      <c r="G222" s="29"/>
    </row>
    <row r="223" s="19" customFormat="1" ht="32" customHeight="1" spans="1:7">
      <c r="A223" s="23">
        <v>1</v>
      </c>
      <c r="B223" s="30" t="s">
        <v>332</v>
      </c>
      <c r="C223" s="23" t="s">
        <v>333</v>
      </c>
      <c r="D223" s="24">
        <v>12</v>
      </c>
      <c r="E223" s="29">
        <v>150</v>
      </c>
      <c r="F223" s="28">
        <f>E223*D223</f>
        <v>1800</v>
      </c>
      <c r="G223" s="29"/>
    </row>
    <row r="224" s="19" customFormat="1" ht="27" customHeight="1" spans="1:7">
      <c r="A224" s="23" t="s">
        <v>334</v>
      </c>
      <c r="B224" s="23" t="s">
        <v>36</v>
      </c>
      <c r="C224" s="23"/>
      <c r="D224" s="23"/>
      <c r="E224" s="28"/>
      <c r="F224" s="28">
        <f>SUM(F3:F223)</f>
        <v>422797.11056</v>
      </c>
      <c r="G224" s="29"/>
    </row>
    <row r="225" s="19" customFormat="1" ht="35" customHeight="1" spans="1:6">
      <c r="A225" s="32"/>
      <c r="B225" s="32"/>
      <c r="C225" s="32"/>
      <c r="D225" s="34"/>
      <c r="E225" s="34"/>
      <c r="F225" s="34"/>
    </row>
    <row r="226" s="19" customFormat="1" ht="24" customHeight="1" spans="4:6">
      <c r="D226" s="32"/>
      <c r="E226" s="19"/>
      <c r="F226" s="20"/>
    </row>
    <row r="227" s="19" customFormat="1" ht="24" customHeight="1" spans="4:6">
      <c r="D227" s="32"/>
      <c r="E227" s="19"/>
      <c r="F227" s="20"/>
    </row>
    <row r="228" s="19" customFormat="1" ht="24" customHeight="1" spans="4:6">
      <c r="D228" s="32"/>
      <c r="E228" s="19"/>
      <c r="F228" s="20"/>
    </row>
    <row r="229" s="19" customFormat="1" ht="24" customHeight="1" spans="4:6">
      <c r="D229" s="32"/>
      <c r="E229" s="19"/>
      <c r="F229" s="20"/>
    </row>
    <row r="230" s="19" customFormat="1" ht="24" customHeight="1" spans="4:6">
      <c r="D230" s="32"/>
      <c r="E230" s="19"/>
      <c r="F230" s="20"/>
    </row>
    <row r="231" s="19" customFormat="1" ht="24" customHeight="1" spans="4:6">
      <c r="D231" s="32"/>
      <c r="E231" s="19"/>
      <c r="F231" s="20"/>
    </row>
    <row r="232" s="19" customFormat="1" ht="24" customHeight="1" spans="4:6">
      <c r="D232" s="32"/>
      <c r="E232" s="19"/>
      <c r="F232" s="20"/>
    </row>
    <row r="233" s="19" customFormat="1" ht="24" customHeight="1" spans="4:6">
      <c r="D233" s="32"/>
      <c r="E233" s="19"/>
      <c r="F233" s="20"/>
    </row>
    <row r="234" s="19" customFormat="1" ht="24" customHeight="1" spans="4:6">
      <c r="D234" s="32"/>
      <c r="E234" s="19"/>
      <c r="F234" s="20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workbookViewId="0">
      <selection activeCell="H9" sqref="H9"/>
    </sheetView>
  </sheetViews>
  <sheetFormatPr defaultColWidth="10.2857142857143" defaultRowHeight="13.5" outlineLevelCol="6"/>
  <cols>
    <col min="1" max="1" width="10.2857142857143" style="19"/>
    <col min="2" max="2" width="18.2857142857143" style="19" customWidth="1"/>
    <col min="3" max="3" width="10.2857142857143" style="19"/>
    <col min="4" max="4" width="13.4285714285714" style="19" customWidth="1"/>
    <col min="5" max="5" width="12.5714285714286" style="20" customWidth="1"/>
    <col min="6" max="6" width="12.4285714285714" style="20" customWidth="1"/>
    <col min="7" max="16384" width="10.2857142857143" style="19"/>
  </cols>
  <sheetData>
    <row r="1" s="19" customFormat="1" ht="14.25" spans="1:7">
      <c r="A1" s="21" t="s">
        <v>55</v>
      </c>
      <c r="B1" s="21"/>
      <c r="C1" s="21"/>
      <c r="D1" s="21"/>
      <c r="E1" s="22"/>
      <c r="F1" s="22"/>
      <c r="G1" s="21"/>
    </row>
    <row r="2" s="19" customFormat="1" spans="1:7">
      <c r="A2" s="23" t="s">
        <v>1</v>
      </c>
      <c r="B2" s="23" t="s">
        <v>47</v>
      </c>
      <c r="C2" s="23" t="s">
        <v>48</v>
      </c>
      <c r="D2" s="23" t="s">
        <v>56</v>
      </c>
      <c r="E2" s="24" t="s">
        <v>57</v>
      </c>
      <c r="F2" s="24" t="s">
        <v>58</v>
      </c>
      <c r="G2" s="23" t="s">
        <v>50</v>
      </c>
    </row>
    <row r="3" s="19" customFormat="1" ht="27" customHeight="1" spans="1:7">
      <c r="A3" s="23" t="s">
        <v>59</v>
      </c>
      <c r="B3" s="25" t="s">
        <v>60</v>
      </c>
      <c r="C3" s="26"/>
      <c r="D3" s="27"/>
      <c r="E3" s="28"/>
      <c r="F3" s="28"/>
      <c r="G3" s="29"/>
    </row>
    <row r="4" s="19" customFormat="1" ht="22" customHeight="1" spans="1:7">
      <c r="A4" s="23" t="s">
        <v>61</v>
      </c>
      <c r="B4" s="30" t="s">
        <v>62</v>
      </c>
      <c r="C4" s="23"/>
      <c r="D4" s="23"/>
      <c r="E4" s="28"/>
      <c r="F4" s="28"/>
      <c r="G4" s="29"/>
    </row>
    <row r="5" s="19" customFormat="1" ht="25" customHeight="1" spans="1:7">
      <c r="A5" s="23" t="s">
        <v>63</v>
      </c>
      <c r="B5" s="29" t="s">
        <v>335</v>
      </c>
      <c r="C5" s="29" t="s">
        <v>336</v>
      </c>
      <c r="D5" s="29">
        <v>9</v>
      </c>
      <c r="E5" s="28">
        <v>60.08</v>
      </c>
      <c r="F5" s="28">
        <f t="shared" ref="F5:F11" si="0">E5*D5</f>
        <v>540.72</v>
      </c>
      <c r="G5" s="29"/>
    </row>
    <row r="6" s="19" customFormat="1" ht="25" customHeight="1" spans="1:7">
      <c r="A6" s="23" t="s">
        <v>66</v>
      </c>
      <c r="B6" s="29" t="s">
        <v>337</v>
      </c>
      <c r="C6" s="29" t="s">
        <v>80</v>
      </c>
      <c r="D6" s="29">
        <f>5.4+4.75+8.5</f>
        <v>18.65</v>
      </c>
      <c r="E6" s="28">
        <v>40.44</v>
      </c>
      <c r="F6" s="28">
        <f t="shared" si="0"/>
        <v>754.206</v>
      </c>
      <c r="G6" s="29"/>
    </row>
    <row r="7" s="19" customFormat="1" ht="25" customHeight="1" spans="1:7">
      <c r="A7" s="23" t="s">
        <v>68</v>
      </c>
      <c r="B7" s="29" t="s">
        <v>338</v>
      </c>
      <c r="C7" s="29" t="s">
        <v>336</v>
      </c>
      <c r="D7" s="29">
        <v>4</v>
      </c>
      <c r="E7" s="28">
        <v>110</v>
      </c>
      <c r="F7" s="28">
        <f t="shared" si="0"/>
        <v>440</v>
      </c>
      <c r="G7" s="29"/>
    </row>
    <row r="8" s="19" customFormat="1" ht="25" customHeight="1" spans="1:7">
      <c r="A8" s="23" t="s">
        <v>70</v>
      </c>
      <c r="B8" s="29" t="s">
        <v>339</v>
      </c>
      <c r="C8" s="29" t="s">
        <v>80</v>
      </c>
      <c r="D8" s="29">
        <f>1.8+9.2+5.8+1.8+8.2+1.45+1+1.8+9.2+6</f>
        <v>46.25</v>
      </c>
      <c r="E8" s="28">
        <v>20.87</v>
      </c>
      <c r="F8" s="28">
        <f t="shared" si="0"/>
        <v>965.2375</v>
      </c>
      <c r="G8" s="29"/>
    </row>
    <row r="9" s="19" customFormat="1" ht="25" customHeight="1" spans="1:7">
      <c r="A9" s="23" t="s">
        <v>72</v>
      </c>
      <c r="B9" s="29" t="s">
        <v>340</v>
      </c>
      <c r="C9" s="29" t="s">
        <v>80</v>
      </c>
      <c r="D9" s="29">
        <f>D8*2</f>
        <v>92.5</v>
      </c>
      <c r="E9" s="28">
        <v>3.7</v>
      </c>
      <c r="F9" s="28">
        <f t="shared" si="0"/>
        <v>342.25</v>
      </c>
      <c r="G9" s="29"/>
    </row>
    <row r="10" s="19" customFormat="1" ht="25" customHeight="1" spans="1:7">
      <c r="A10" s="23" t="s">
        <v>74</v>
      </c>
      <c r="B10" s="29" t="s">
        <v>341</v>
      </c>
      <c r="C10" s="29" t="s">
        <v>80</v>
      </c>
      <c r="D10" s="29">
        <f>3.85*2</f>
        <v>7.7</v>
      </c>
      <c r="E10" s="28">
        <v>120</v>
      </c>
      <c r="F10" s="28">
        <f t="shared" si="0"/>
        <v>924</v>
      </c>
      <c r="G10" s="29"/>
    </row>
    <row r="11" s="19" customFormat="1" ht="25" customHeight="1" spans="1:7">
      <c r="A11" s="23" t="s">
        <v>76</v>
      </c>
      <c r="B11" s="29" t="s">
        <v>342</v>
      </c>
      <c r="C11" s="29" t="s">
        <v>89</v>
      </c>
      <c r="D11" s="29">
        <v>2</v>
      </c>
      <c r="E11" s="28">
        <v>90</v>
      </c>
      <c r="F11" s="28">
        <f t="shared" si="0"/>
        <v>180</v>
      </c>
      <c r="G11" s="29"/>
    </row>
    <row r="12" s="19" customFormat="1" ht="25" customHeight="1" spans="1:7">
      <c r="A12" s="23" t="s">
        <v>78</v>
      </c>
      <c r="B12" s="30" t="s">
        <v>94</v>
      </c>
      <c r="C12" s="29"/>
      <c r="D12" s="29"/>
      <c r="E12" s="28"/>
      <c r="F12" s="28"/>
      <c r="G12" s="29"/>
    </row>
    <row r="13" s="19" customFormat="1" ht="25" customHeight="1" spans="1:7">
      <c r="A13" s="23" t="s">
        <v>81</v>
      </c>
      <c r="B13" s="29" t="s">
        <v>335</v>
      </c>
      <c r="C13" s="29" t="s">
        <v>336</v>
      </c>
      <c r="D13" s="29">
        <v>11</v>
      </c>
      <c r="E13" s="28">
        <v>60.08</v>
      </c>
      <c r="F13" s="28">
        <f t="shared" ref="F13:F19" si="1">E13*D13</f>
        <v>660.88</v>
      </c>
      <c r="G13" s="29"/>
    </row>
    <row r="14" s="19" customFormat="1" ht="25" customHeight="1" spans="1:7">
      <c r="A14" s="23" t="s">
        <v>83</v>
      </c>
      <c r="B14" s="29" t="s">
        <v>337</v>
      </c>
      <c r="C14" s="29" t="s">
        <v>80</v>
      </c>
      <c r="D14" s="29">
        <v>8.9</v>
      </c>
      <c r="E14" s="28">
        <v>40.44</v>
      </c>
      <c r="F14" s="28">
        <f t="shared" si="1"/>
        <v>359.916</v>
      </c>
      <c r="G14" s="29"/>
    </row>
    <row r="15" s="19" customFormat="1" ht="25" customHeight="1" spans="1:7">
      <c r="A15" s="23" t="s">
        <v>85</v>
      </c>
      <c r="B15" s="29" t="s">
        <v>343</v>
      </c>
      <c r="C15" s="29" t="s">
        <v>80</v>
      </c>
      <c r="D15" s="29">
        <v>6.6</v>
      </c>
      <c r="E15" s="28">
        <v>110</v>
      </c>
      <c r="F15" s="28">
        <f t="shared" si="1"/>
        <v>726</v>
      </c>
      <c r="G15" s="29"/>
    </row>
    <row r="16" s="19" customFormat="1" ht="25" customHeight="1" spans="1:7">
      <c r="A16" s="23" t="s">
        <v>87</v>
      </c>
      <c r="B16" s="29" t="s">
        <v>339</v>
      </c>
      <c r="C16" s="29" t="s">
        <v>80</v>
      </c>
      <c r="D16" s="29">
        <f>1.8+1.3+8+5.2*2+1.9+1.8+2.5</f>
        <v>27.7</v>
      </c>
      <c r="E16" s="28">
        <v>20.87</v>
      </c>
      <c r="F16" s="28">
        <f t="shared" si="1"/>
        <v>578.099</v>
      </c>
      <c r="G16" s="29"/>
    </row>
    <row r="17" s="19" customFormat="1" ht="25" customHeight="1" spans="1:7">
      <c r="A17" s="23" t="s">
        <v>90</v>
      </c>
      <c r="B17" s="29" t="s">
        <v>340</v>
      </c>
      <c r="C17" s="29" t="s">
        <v>80</v>
      </c>
      <c r="D17" s="29">
        <f>D16*2</f>
        <v>55.4</v>
      </c>
      <c r="E17" s="28">
        <v>3.7</v>
      </c>
      <c r="F17" s="28">
        <f t="shared" si="1"/>
        <v>204.98</v>
      </c>
      <c r="G17" s="29"/>
    </row>
    <row r="18" s="19" customFormat="1" ht="25" customHeight="1" spans="1:7">
      <c r="A18" s="23" t="s">
        <v>92</v>
      </c>
      <c r="B18" s="29" t="s">
        <v>341</v>
      </c>
      <c r="C18" s="29" t="s">
        <v>80</v>
      </c>
      <c r="D18" s="29">
        <f>3*2</f>
        <v>6</v>
      </c>
      <c r="E18" s="28">
        <v>120</v>
      </c>
      <c r="F18" s="28">
        <f t="shared" si="1"/>
        <v>720</v>
      </c>
      <c r="G18" s="29"/>
    </row>
    <row r="19" s="19" customFormat="1" ht="25" customHeight="1" spans="1:7">
      <c r="A19" s="23" t="s">
        <v>93</v>
      </c>
      <c r="B19" s="29" t="s">
        <v>342</v>
      </c>
      <c r="C19" s="29" t="s">
        <v>89</v>
      </c>
      <c r="D19" s="29">
        <v>2</v>
      </c>
      <c r="E19" s="28">
        <v>90</v>
      </c>
      <c r="F19" s="28">
        <f t="shared" si="1"/>
        <v>180</v>
      </c>
      <c r="G19" s="29"/>
    </row>
    <row r="20" s="19" customFormat="1" ht="25" customHeight="1" spans="1:7">
      <c r="A20" s="23" t="s">
        <v>95</v>
      </c>
      <c r="B20" s="30" t="s">
        <v>107</v>
      </c>
      <c r="C20" s="29"/>
      <c r="D20" s="29"/>
      <c r="E20" s="28"/>
      <c r="F20" s="28"/>
      <c r="G20" s="29"/>
    </row>
    <row r="21" s="19" customFormat="1" ht="25" customHeight="1" spans="1:7">
      <c r="A21" s="23" t="s">
        <v>96</v>
      </c>
      <c r="B21" s="29" t="s">
        <v>335</v>
      </c>
      <c r="C21" s="29" t="s">
        <v>336</v>
      </c>
      <c r="D21" s="29">
        <v>11</v>
      </c>
      <c r="E21" s="28">
        <v>60.08</v>
      </c>
      <c r="F21" s="28">
        <f t="shared" ref="F21:F26" si="2">E21*D21</f>
        <v>660.88</v>
      </c>
      <c r="G21" s="29"/>
    </row>
    <row r="22" s="19" customFormat="1" ht="25" customHeight="1" spans="1:7">
      <c r="A22" s="23" t="s">
        <v>97</v>
      </c>
      <c r="B22" s="29" t="s">
        <v>337</v>
      </c>
      <c r="C22" s="29" t="s">
        <v>80</v>
      </c>
      <c r="D22" s="29">
        <f>8.9+6.5</f>
        <v>15.4</v>
      </c>
      <c r="E22" s="28">
        <v>40.44</v>
      </c>
      <c r="F22" s="28">
        <f t="shared" si="2"/>
        <v>622.776</v>
      </c>
      <c r="G22" s="29"/>
    </row>
    <row r="23" s="19" customFormat="1" ht="25" customHeight="1" spans="1:7">
      <c r="A23" s="23" t="s">
        <v>99</v>
      </c>
      <c r="B23" s="29" t="s">
        <v>339</v>
      </c>
      <c r="C23" s="29" t="s">
        <v>80</v>
      </c>
      <c r="D23" s="29">
        <f>1.8+9.2+5.8+1.8+8.2+1.45+1+1.8+9.2+6</f>
        <v>46.25</v>
      </c>
      <c r="E23" s="28">
        <v>20.87</v>
      </c>
      <c r="F23" s="28">
        <f t="shared" si="2"/>
        <v>965.2375</v>
      </c>
      <c r="G23" s="29"/>
    </row>
    <row r="24" s="19" customFormat="1" ht="25" customHeight="1" spans="1:7">
      <c r="A24" s="23" t="s">
        <v>100</v>
      </c>
      <c r="B24" s="29" t="s">
        <v>340</v>
      </c>
      <c r="C24" s="29" t="s">
        <v>80</v>
      </c>
      <c r="D24" s="29">
        <f>D23*2</f>
        <v>92.5</v>
      </c>
      <c r="E24" s="28">
        <v>3.7</v>
      </c>
      <c r="F24" s="28">
        <f t="shared" si="2"/>
        <v>342.25</v>
      </c>
      <c r="G24" s="29"/>
    </row>
    <row r="25" s="19" customFormat="1" ht="25" customHeight="1" spans="1:7">
      <c r="A25" s="23" t="s">
        <v>101</v>
      </c>
      <c r="B25" s="29" t="s">
        <v>341</v>
      </c>
      <c r="C25" s="29" t="s">
        <v>80</v>
      </c>
      <c r="D25" s="29">
        <f>3.85*2</f>
        <v>7.7</v>
      </c>
      <c r="E25" s="28">
        <v>120</v>
      </c>
      <c r="F25" s="28">
        <f t="shared" si="2"/>
        <v>924</v>
      </c>
      <c r="G25" s="29"/>
    </row>
    <row r="26" s="19" customFormat="1" ht="25" customHeight="1" spans="1:7">
      <c r="A26" s="23" t="s">
        <v>102</v>
      </c>
      <c r="B26" s="29" t="s">
        <v>342</v>
      </c>
      <c r="C26" s="29" t="s">
        <v>89</v>
      </c>
      <c r="D26" s="29">
        <v>2</v>
      </c>
      <c r="E26" s="28">
        <v>90</v>
      </c>
      <c r="F26" s="28">
        <f t="shared" si="2"/>
        <v>180</v>
      </c>
      <c r="G26" s="29"/>
    </row>
    <row r="27" s="19" customFormat="1" ht="25" customHeight="1" spans="1:7">
      <c r="A27" s="23" t="s">
        <v>104</v>
      </c>
      <c r="B27" s="30" t="s">
        <v>118</v>
      </c>
      <c r="C27" s="23"/>
      <c r="D27" s="23"/>
      <c r="E27" s="28"/>
      <c r="F27" s="28"/>
      <c r="G27" s="29"/>
    </row>
    <row r="28" s="19" customFormat="1" ht="25" customHeight="1" spans="1:7">
      <c r="A28" s="23" t="s">
        <v>105</v>
      </c>
      <c r="B28" s="29" t="s">
        <v>335</v>
      </c>
      <c r="C28" s="29" t="s">
        <v>336</v>
      </c>
      <c r="D28" s="29">
        <v>4</v>
      </c>
      <c r="E28" s="28">
        <v>60.08</v>
      </c>
      <c r="F28" s="28">
        <f t="shared" ref="F28:F33" si="3">E28*D28</f>
        <v>240.32</v>
      </c>
      <c r="G28" s="29"/>
    </row>
    <row r="29" s="19" customFormat="1" ht="25" customHeight="1" spans="1:7">
      <c r="A29" s="23" t="s">
        <v>106</v>
      </c>
      <c r="B29" s="29" t="s">
        <v>338</v>
      </c>
      <c r="C29" s="29" t="s">
        <v>336</v>
      </c>
      <c r="D29" s="29">
        <v>4</v>
      </c>
      <c r="E29" s="28">
        <v>110</v>
      </c>
      <c r="F29" s="28">
        <f t="shared" si="3"/>
        <v>440</v>
      </c>
      <c r="G29" s="29"/>
    </row>
    <row r="30" s="19" customFormat="1" ht="25" customHeight="1" spans="1:7">
      <c r="A30" s="23" t="s">
        <v>108</v>
      </c>
      <c r="B30" s="29" t="s">
        <v>339</v>
      </c>
      <c r="C30" s="29" t="s">
        <v>80</v>
      </c>
      <c r="D30" s="29">
        <f>1.8+1.7+1.4+4+7.6</f>
        <v>16.5</v>
      </c>
      <c r="E30" s="28">
        <v>20.87</v>
      </c>
      <c r="F30" s="28">
        <f t="shared" si="3"/>
        <v>344.355</v>
      </c>
      <c r="G30" s="29"/>
    </row>
    <row r="31" s="19" customFormat="1" ht="25" customHeight="1" spans="1:7">
      <c r="A31" s="23" t="s">
        <v>109</v>
      </c>
      <c r="B31" s="29" t="s">
        <v>340</v>
      </c>
      <c r="C31" s="29" t="s">
        <v>80</v>
      </c>
      <c r="D31" s="29">
        <f>D30*2</f>
        <v>33</v>
      </c>
      <c r="E31" s="28">
        <v>3.7</v>
      </c>
      <c r="F31" s="28">
        <f t="shared" si="3"/>
        <v>122.1</v>
      </c>
      <c r="G31" s="29"/>
    </row>
    <row r="32" s="19" customFormat="1" ht="25" customHeight="1" spans="1:7">
      <c r="A32" s="23" t="s">
        <v>110</v>
      </c>
      <c r="B32" s="29" t="s">
        <v>341</v>
      </c>
      <c r="C32" s="29" t="s">
        <v>80</v>
      </c>
      <c r="D32" s="29">
        <f>3.34*2</f>
        <v>6.68</v>
      </c>
      <c r="E32" s="28">
        <v>120</v>
      </c>
      <c r="F32" s="28">
        <f t="shared" si="3"/>
        <v>801.6</v>
      </c>
      <c r="G32" s="29"/>
    </row>
    <row r="33" s="19" customFormat="1" ht="25" customHeight="1" spans="1:7">
      <c r="A33" s="23" t="s">
        <v>111</v>
      </c>
      <c r="B33" s="29" t="s">
        <v>344</v>
      </c>
      <c r="C33" s="29" t="s">
        <v>89</v>
      </c>
      <c r="D33" s="29">
        <v>2</v>
      </c>
      <c r="E33" s="28">
        <v>90</v>
      </c>
      <c r="F33" s="28">
        <f t="shared" si="3"/>
        <v>180</v>
      </c>
      <c r="G33" s="29"/>
    </row>
    <row r="34" s="19" customFormat="1" ht="25" customHeight="1" spans="1:7">
      <c r="A34" s="23" t="s">
        <v>112</v>
      </c>
      <c r="B34" s="30" t="s">
        <v>136</v>
      </c>
      <c r="C34" s="23"/>
      <c r="D34" s="23"/>
      <c r="E34" s="28"/>
      <c r="F34" s="28"/>
      <c r="G34" s="29"/>
    </row>
    <row r="35" s="19" customFormat="1" ht="25" customHeight="1" spans="1:7">
      <c r="A35" s="23" t="s">
        <v>113</v>
      </c>
      <c r="B35" s="29" t="s">
        <v>335</v>
      </c>
      <c r="C35" s="29" t="s">
        <v>336</v>
      </c>
      <c r="D35" s="29">
        <v>4</v>
      </c>
      <c r="E35" s="28">
        <v>60.08</v>
      </c>
      <c r="F35" s="28">
        <f t="shared" ref="F35:F40" si="4">E35*D35</f>
        <v>240.32</v>
      </c>
      <c r="G35" s="29"/>
    </row>
    <row r="36" s="19" customFormat="1" ht="25" customHeight="1" spans="1:7">
      <c r="A36" s="23" t="s">
        <v>115</v>
      </c>
      <c r="B36" s="29" t="s">
        <v>338</v>
      </c>
      <c r="C36" s="29" t="s">
        <v>336</v>
      </c>
      <c r="D36" s="29">
        <v>10</v>
      </c>
      <c r="E36" s="28">
        <v>110</v>
      </c>
      <c r="F36" s="28">
        <f t="shared" si="4"/>
        <v>1100</v>
      </c>
      <c r="G36" s="29"/>
    </row>
    <row r="37" s="19" customFormat="1" ht="25" customHeight="1" spans="1:7">
      <c r="A37" s="23" t="s">
        <v>116</v>
      </c>
      <c r="B37" s="29" t="s">
        <v>339</v>
      </c>
      <c r="C37" s="29" t="s">
        <v>80</v>
      </c>
      <c r="D37" s="29">
        <f>1.8+1.7+1.4+4+7.6</f>
        <v>16.5</v>
      </c>
      <c r="E37" s="28">
        <v>20.87</v>
      </c>
      <c r="F37" s="28">
        <f t="shared" si="4"/>
        <v>344.355</v>
      </c>
      <c r="G37" s="29"/>
    </row>
    <row r="38" s="19" customFormat="1" ht="25" customHeight="1" spans="1:7">
      <c r="A38" s="23" t="s">
        <v>117</v>
      </c>
      <c r="B38" s="29" t="s">
        <v>340</v>
      </c>
      <c r="C38" s="29" t="s">
        <v>80</v>
      </c>
      <c r="D38" s="29">
        <f>D37*2</f>
        <v>33</v>
      </c>
      <c r="E38" s="28">
        <v>3.7</v>
      </c>
      <c r="F38" s="28">
        <f t="shared" si="4"/>
        <v>122.1</v>
      </c>
      <c r="G38" s="29"/>
    </row>
    <row r="39" s="19" customFormat="1" ht="25" customHeight="1" spans="1:7">
      <c r="A39" s="23" t="s">
        <v>119</v>
      </c>
      <c r="B39" s="29" t="s">
        <v>341</v>
      </c>
      <c r="C39" s="29" t="s">
        <v>80</v>
      </c>
      <c r="D39" s="29">
        <f>3.5*2</f>
        <v>7</v>
      </c>
      <c r="E39" s="28">
        <v>120</v>
      </c>
      <c r="F39" s="28">
        <f t="shared" si="4"/>
        <v>840</v>
      </c>
      <c r="G39" s="29"/>
    </row>
    <row r="40" s="19" customFormat="1" ht="25" customHeight="1" spans="1:7">
      <c r="A40" s="23" t="s">
        <v>120</v>
      </c>
      <c r="B40" s="29" t="s">
        <v>344</v>
      </c>
      <c r="C40" s="29" t="s">
        <v>89</v>
      </c>
      <c r="D40" s="29">
        <v>2</v>
      </c>
      <c r="E40" s="28">
        <v>90</v>
      </c>
      <c r="F40" s="28">
        <f t="shared" si="4"/>
        <v>180</v>
      </c>
      <c r="G40" s="29"/>
    </row>
    <row r="41" s="19" customFormat="1" ht="25" customHeight="1" spans="1:7">
      <c r="A41" s="23" t="s">
        <v>121</v>
      </c>
      <c r="B41" s="30" t="s">
        <v>154</v>
      </c>
      <c r="C41" s="29"/>
      <c r="D41" s="29"/>
      <c r="E41" s="28"/>
      <c r="F41" s="28"/>
      <c r="G41" s="29"/>
    </row>
    <row r="42" s="19" customFormat="1" ht="25" customHeight="1" spans="1:7">
      <c r="A42" s="23" t="s">
        <v>122</v>
      </c>
      <c r="B42" s="29" t="s">
        <v>345</v>
      </c>
      <c r="C42" s="29" t="s">
        <v>336</v>
      </c>
      <c r="D42" s="29">
        <v>6</v>
      </c>
      <c r="E42" s="28">
        <v>77.41</v>
      </c>
      <c r="F42" s="28">
        <f t="shared" ref="F42:F46" si="5">E42*D42</f>
        <v>464.46</v>
      </c>
      <c r="G42" s="29"/>
    </row>
    <row r="43" s="19" customFormat="1" ht="25" customHeight="1" spans="1:7">
      <c r="A43" s="23" t="s">
        <v>123</v>
      </c>
      <c r="B43" s="29" t="s">
        <v>339</v>
      </c>
      <c r="C43" s="29" t="s">
        <v>80</v>
      </c>
      <c r="D43" s="29">
        <v>20</v>
      </c>
      <c r="E43" s="28">
        <v>20.87</v>
      </c>
      <c r="F43" s="28">
        <f t="shared" si="5"/>
        <v>417.4</v>
      </c>
      <c r="G43" s="29"/>
    </row>
    <row r="44" s="19" customFormat="1" ht="25" customHeight="1" spans="1:7">
      <c r="A44" s="23" t="s">
        <v>124</v>
      </c>
      <c r="B44" s="29" t="s">
        <v>340</v>
      </c>
      <c r="C44" s="29" t="s">
        <v>80</v>
      </c>
      <c r="D44" s="29">
        <f>D43*2</f>
        <v>40</v>
      </c>
      <c r="E44" s="28">
        <v>3.7</v>
      </c>
      <c r="F44" s="28">
        <f t="shared" si="5"/>
        <v>148</v>
      </c>
      <c r="G44" s="29"/>
    </row>
    <row r="45" s="19" customFormat="1" ht="25" customHeight="1" spans="1:7">
      <c r="A45" s="23" t="s">
        <v>125</v>
      </c>
      <c r="B45" s="29" t="s">
        <v>341</v>
      </c>
      <c r="C45" s="29" t="s">
        <v>80</v>
      </c>
      <c r="D45" s="29">
        <f>3.45*3+1.6*3</f>
        <v>15.15</v>
      </c>
      <c r="E45" s="28">
        <v>120</v>
      </c>
      <c r="F45" s="28">
        <f t="shared" si="5"/>
        <v>1818</v>
      </c>
      <c r="G45" s="29"/>
    </row>
    <row r="46" s="19" customFormat="1" ht="25" customHeight="1" spans="1:7">
      <c r="A46" s="23" t="s">
        <v>126</v>
      </c>
      <c r="B46" s="29" t="s">
        <v>344</v>
      </c>
      <c r="C46" s="29" t="s">
        <v>89</v>
      </c>
      <c r="D46" s="29">
        <v>2</v>
      </c>
      <c r="E46" s="28">
        <v>90</v>
      </c>
      <c r="F46" s="28">
        <f t="shared" si="5"/>
        <v>180</v>
      </c>
      <c r="G46" s="29"/>
    </row>
    <row r="47" s="19" customFormat="1" ht="25" customHeight="1" spans="1:7">
      <c r="A47" s="23" t="s">
        <v>127</v>
      </c>
      <c r="B47" s="30" t="s">
        <v>163</v>
      </c>
      <c r="C47" s="29"/>
      <c r="D47" s="29"/>
      <c r="E47" s="28"/>
      <c r="F47" s="28"/>
      <c r="G47" s="29"/>
    </row>
    <row r="48" s="19" customFormat="1" ht="25" customHeight="1" spans="1:7">
      <c r="A48" s="23" t="s">
        <v>128</v>
      </c>
      <c r="B48" s="29" t="s">
        <v>345</v>
      </c>
      <c r="C48" s="29" t="s">
        <v>336</v>
      </c>
      <c r="D48" s="29">
        <v>6</v>
      </c>
      <c r="E48" s="28">
        <v>77.41</v>
      </c>
      <c r="F48" s="28">
        <f t="shared" ref="F48:F52" si="6">E48*D48</f>
        <v>464.46</v>
      </c>
      <c r="G48" s="29"/>
    </row>
    <row r="49" s="19" customFormat="1" ht="25" customHeight="1" spans="1:7">
      <c r="A49" s="23" t="s">
        <v>130</v>
      </c>
      <c r="B49" s="29" t="s">
        <v>339</v>
      </c>
      <c r="C49" s="29" t="s">
        <v>80</v>
      </c>
      <c r="D49" s="29">
        <v>30</v>
      </c>
      <c r="E49" s="28">
        <v>20.87</v>
      </c>
      <c r="F49" s="28">
        <f t="shared" si="6"/>
        <v>626.1</v>
      </c>
      <c r="G49" s="29"/>
    </row>
    <row r="50" s="19" customFormat="1" ht="25" customHeight="1" spans="1:7">
      <c r="A50" s="23" t="s">
        <v>131</v>
      </c>
      <c r="B50" s="29" t="s">
        <v>340</v>
      </c>
      <c r="C50" s="29" t="s">
        <v>80</v>
      </c>
      <c r="D50" s="29">
        <f>D49*2</f>
        <v>60</v>
      </c>
      <c r="E50" s="28">
        <v>3.7</v>
      </c>
      <c r="F50" s="28">
        <f t="shared" si="6"/>
        <v>222</v>
      </c>
      <c r="G50" s="29"/>
    </row>
    <row r="51" s="19" customFormat="1" ht="25" customHeight="1" spans="1:7">
      <c r="A51" s="23" t="s">
        <v>132</v>
      </c>
      <c r="B51" s="29" t="s">
        <v>341</v>
      </c>
      <c r="C51" s="29" t="s">
        <v>80</v>
      </c>
      <c r="D51" s="29">
        <f>4.3*3+3.2*1</f>
        <v>16.1</v>
      </c>
      <c r="E51" s="28">
        <v>120</v>
      </c>
      <c r="F51" s="28">
        <f t="shared" si="6"/>
        <v>1932</v>
      </c>
      <c r="G51" s="29"/>
    </row>
    <row r="52" s="19" customFormat="1" ht="25" customHeight="1" spans="1:7">
      <c r="A52" s="23" t="s">
        <v>133</v>
      </c>
      <c r="B52" s="29" t="s">
        <v>344</v>
      </c>
      <c r="C52" s="29" t="s">
        <v>89</v>
      </c>
      <c r="D52" s="29">
        <v>2</v>
      </c>
      <c r="E52" s="28">
        <v>90</v>
      </c>
      <c r="F52" s="28">
        <f t="shared" si="6"/>
        <v>180</v>
      </c>
      <c r="G52" s="29"/>
    </row>
    <row r="53" s="19" customFormat="1" ht="25" customHeight="1" spans="1:7">
      <c r="A53" s="23" t="s">
        <v>134</v>
      </c>
      <c r="B53" s="30" t="s">
        <v>171</v>
      </c>
      <c r="C53" s="29"/>
      <c r="D53" s="29"/>
      <c r="E53" s="28"/>
      <c r="F53" s="28"/>
      <c r="G53" s="29"/>
    </row>
    <row r="54" s="19" customFormat="1" ht="25" customHeight="1" spans="1:7">
      <c r="A54" s="23" t="s">
        <v>135</v>
      </c>
      <c r="B54" s="29" t="s">
        <v>345</v>
      </c>
      <c r="C54" s="29" t="s">
        <v>336</v>
      </c>
      <c r="D54" s="29">
        <v>3</v>
      </c>
      <c r="E54" s="28">
        <v>77.41</v>
      </c>
      <c r="F54" s="28">
        <f t="shared" ref="F54:F59" si="7">E54*D54</f>
        <v>232.23</v>
      </c>
      <c r="G54" s="29"/>
    </row>
    <row r="55" s="19" customFormat="1" ht="25" customHeight="1" spans="1:7">
      <c r="A55" s="23" t="s">
        <v>137</v>
      </c>
      <c r="B55" s="29" t="s">
        <v>337</v>
      </c>
      <c r="C55" s="29" t="s">
        <v>80</v>
      </c>
      <c r="D55" s="29">
        <v>9.5</v>
      </c>
      <c r="E55" s="28">
        <v>40.44</v>
      </c>
      <c r="F55" s="28">
        <f t="shared" si="7"/>
        <v>384.18</v>
      </c>
      <c r="G55" s="29"/>
    </row>
    <row r="56" s="19" customFormat="1" ht="25" customHeight="1" spans="1:7">
      <c r="A56" s="23" t="s">
        <v>138</v>
      </c>
      <c r="B56" s="29" t="s">
        <v>339</v>
      </c>
      <c r="C56" s="29" t="s">
        <v>80</v>
      </c>
      <c r="D56" s="29">
        <v>20</v>
      </c>
      <c r="E56" s="28">
        <v>20.87</v>
      </c>
      <c r="F56" s="28">
        <f t="shared" si="7"/>
        <v>417.4</v>
      </c>
      <c r="G56" s="29"/>
    </row>
    <row r="57" s="19" customFormat="1" ht="25" customHeight="1" spans="1:7">
      <c r="A57" s="23" t="s">
        <v>139</v>
      </c>
      <c r="B57" s="29" t="s">
        <v>340</v>
      </c>
      <c r="C57" s="29" t="s">
        <v>80</v>
      </c>
      <c r="D57" s="29">
        <f>D56*2</f>
        <v>40</v>
      </c>
      <c r="E57" s="28">
        <v>3.7</v>
      </c>
      <c r="F57" s="28">
        <f t="shared" si="7"/>
        <v>148</v>
      </c>
      <c r="G57" s="29"/>
    </row>
    <row r="58" s="19" customFormat="1" ht="25" customHeight="1" spans="1:7">
      <c r="A58" s="23" t="s">
        <v>140</v>
      </c>
      <c r="B58" s="29" t="s">
        <v>341</v>
      </c>
      <c r="C58" s="29" t="s">
        <v>80</v>
      </c>
      <c r="D58" s="29">
        <f>3.87*3</f>
        <v>11.61</v>
      </c>
      <c r="E58" s="28">
        <v>120</v>
      </c>
      <c r="F58" s="28">
        <f t="shared" si="7"/>
        <v>1393.2</v>
      </c>
      <c r="G58" s="29"/>
    </row>
    <row r="59" s="19" customFormat="1" ht="25" customHeight="1" spans="1:7">
      <c r="A59" s="23" t="s">
        <v>141</v>
      </c>
      <c r="B59" s="29" t="s">
        <v>344</v>
      </c>
      <c r="C59" s="29" t="s">
        <v>89</v>
      </c>
      <c r="D59" s="29">
        <v>2</v>
      </c>
      <c r="E59" s="28">
        <v>90</v>
      </c>
      <c r="F59" s="28">
        <f t="shared" si="7"/>
        <v>180</v>
      </c>
      <c r="G59" s="29"/>
    </row>
    <row r="60" s="19" customFormat="1" ht="25" customHeight="1" spans="1:7">
      <c r="A60" s="23" t="s">
        <v>142</v>
      </c>
      <c r="B60" s="30" t="s">
        <v>180</v>
      </c>
      <c r="C60" s="29"/>
      <c r="D60" s="29"/>
      <c r="E60" s="28"/>
      <c r="F60" s="28"/>
      <c r="G60" s="29"/>
    </row>
    <row r="61" s="19" customFormat="1" ht="25" customHeight="1" spans="1:7">
      <c r="A61" s="23" t="s">
        <v>143</v>
      </c>
      <c r="B61" s="29" t="s">
        <v>345</v>
      </c>
      <c r="C61" s="29" t="s">
        <v>336</v>
      </c>
      <c r="D61" s="29">
        <v>3</v>
      </c>
      <c r="E61" s="28">
        <v>77.41</v>
      </c>
      <c r="F61" s="28">
        <f t="shared" ref="F61:F66" si="8">E61*D61</f>
        <v>232.23</v>
      </c>
      <c r="G61" s="29"/>
    </row>
    <row r="62" s="19" customFormat="1" ht="25" customHeight="1" spans="1:7">
      <c r="A62" s="23" t="s">
        <v>144</v>
      </c>
      <c r="B62" s="29" t="s">
        <v>337</v>
      </c>
      <c r="C62" s="29" t="s">
        <v>80</v>
      </c>
      <c r="D62" s="29">
        <v>9.5</v>
      </c>
      <c r="E62" s="28">
        <v>40.44</v>
      </c>
      <c r="F62" s="28">
        <f t="shared" si="8"/>
        <v>384.18</v>
      </c>
      <c r="G62" s="29"/>
    </row>
    <row r="63" s="19" customFormat="1" ht="25" customHeight="1" spans="1:7">
      <c r="A63" s="23" t="s">
        <v>145</v>
      </c>
      <c r="B63" s="29" t="s">
        <v>339</v>
      </c>
      <c r="C63" s="29" t="s">
        <v>80</v>
      </c>
      <c r="D63" s="29">
        <v>20</v>
      </c>
      <c r="E63" s="28">
        <v>20.87</v>
      </c>
      <c r="F63" s="28">
        <f t="shared" si="8"/>
        <v>417.4</v>
      </c>
      <c r="G63" s="29"/>
    </row>
    <row r="64" s="19" customFormat="1" ht="25" customHeight="1" spans="1:7">
      <c r="A64" s="23" t="s">
        <v>146</v>
      </c>
      <c r="B64" s="29" t="s">
        <v>340</v>
      </c>
      <c r="C64" s="29" t="s">
        <v>80</v>
      </c>
      <c r="D64" s="29">
        <f>D63*2</f>
        <v>40</v>
      </c>
      <c r="E64" s="28">
        <v>3.7</v>
      </c>
      <c r="F64" s="28">
        <f t="shared" si="8"/>
        <v>148</v>
      </c>
      <c r="G64" s="29"/>
    </row>
    <row r="65" s="19" customFormat="1" ht="25" customHeight="1" spans="1:7">
      <c r="A65" s="23" t="s">
        <v>147</v>
      </c>
      <c r="B65" s="29" t="s">
        <v>341</v>
      </c>
      <c r="C65" s="29" t="s">
        <v>80</v>
      </c>
      <c r="D65" s="29">
        <f>3.87*3</f>
        <v>11.61</v>
      </c>
      <c r="E65" s="28">
        <v>120</v>
      </c>
      <c r="F65" s="28">
        <f t="shared" si="8"/>
        <v>1393.2</v>
      </c>
      <c r="G65" s="29"/>
    </row>
    <row r="66" s="19" customFormat="1" ht="25" customHeight="1" spans="1:7">
      <c r="A66" s="23" t="s">
        <v>148</v>
      </c>
      <c r="B66" s="29" t="s">
        <v>344</v>
      </c>
      <c r="C66" s="29" t="s">
        <v>89</v>
      </c>
      <c r="D66" s="29">
        <v>2</v>
      </c>
      <c r="E66" s="28">
        <v>90</v>
      </c>
      <c r="F66" s="28">
        <f t="shared" si="8"/>
        <v>180</v>
      </c>
      <c r="G66" s="29"/>
    </row>
    <row r="67" s="19" customFormat="1" ht="25" customHeight="1" spans="1:7">
      <c r="A67" s="23" t="s">
        <v>150</v>
      </c>
      <c r="B67" s="30" t="s">
        <v>189</v>
      </c>
      <c r="C67" s="29"/>
      <c r="D67" s="29"/>
      <c r="E67" s="28"/>
      <c r="F67" s="28"/>
      <c r="G67" s="29"/>
    </row>
    <row r="68" s="19" customFormat="1" ht="25" customHeight="1" spans="1:7">
      <c r="A68" s="23" t="s">
        <v>151</v>
      </c>
      <c r="B68" s="29" t="s">
        <v>345</v>
      </c>
      <c r="C68" s="29" t="s">
        <v>336</v>
      </c>
      <c r="D68" s="29">
        <v>4</v>
      </c>
      <c r="E68" s="28">
        <v>77.41</v>
      </c>
      <c r="F68" s="28">
        <f t="shared" ref="F68:F72" si="9">E68*D68</f>
        <v>309.64</v>
      </c>
      <c r="G68" s="29"/>
    </row>
    <row r="69" s="19" customFormat="1" ht="25" customHeight="1" spans="1:7">
      <c r="A69" s="23" t="s">
        <v>152</v>
      </c>
      <c r="B69" s="29" t="s">
        <v>339</v>
      </c>
      <c r="C69" s="29" t="s">
        <v>80</v>
      </c>
      <c r="D69" s="29">
        <v>20</v>
      </c>
      <c r="E69" s="28">
        <v>20.87</v>
      </c>
      <c r="F69" s="28">
        <f t="shared" si="9"/>
        <v>417.4</v>
      </c>
      <c r="G69" s="29"/>
    </row>
    <row r="70" s="19" customFormat="1" ht="25" customHeight="1" spans="1:7">
      <c r="A70" s="23" t="s">
        <v>153</v>
      </c>
      <c r="B70" s="29" t="s">
        <v>340</v>
      </c>
      <c r="C70" s="29" t="s">
        <v>80</v>
      </c>
      <c r="D70" s="29">
        <f>D69*2</f>
        <v>40</v>
      </c>
      <c r="E70" s="28">
        <v>3.7</v>
      </c>
      <c r="F70" s="28">
        <f t="shared" si="9"/>
        <v>148</v>
      </c>
      <c r="G70" s="29"/>
    </row>
    <row r="71" s="19" customFormat="1" ht="25" customHeight="1" spans="1:7">
      <c r="A71" s="23" t="s">
        <v>155</v>
      </c>
      <c r="B71" s="29" t="s">
        <v>341</v>
      </c>
      <c r="C71" s="29" t="s">
        <v>80</v>
      </c>
      <c r="D71" s="29">
        <f>4.3*2+3.2*1</f>
        <v>11.8</v>
      </c>
      <c r="E71" s="28">
        <v>120</v>
      </c>
      <c r="F71" s="28">
        <f t="shared" si="9"/>
        <v>1416</v>
      </c>
      <c r="G71" s="29"/>
    </row>
    <row r="72" s="19" customFormat="1" ht="25" customHeight="1" spans="1:7">
      <c r="A72" s="23" t="s">
        <v>156</v>
      </c>
      <c r="B72" s="29" t="s">
        <v>344</v>
      </c>
      <c r="C72" s="29" t="s">
        <v>89</v>
      </c>
      <c r="D72" s="29">
        <v>2</v>
      </c>
      <c r="E72" s="28">
        <v>90</v>
      </c>
      <c r="F72" s="28">
        <f t="shared" si="9"/>
        <v>180</v>
      </c>
      <c r="G72" s="29"/>
    </row>
    <row r="73" s="19" customFormat="1" ht="25" customHeight="1" spans="1:7">
      <c r="A73" s="23" t="s">
        <v>157</v>
      </c>
      <c r="B73" s="30" t="s">
        <v>197</v>
      </c>
      <c r="C73" s="29"/>
      <c r="D73" s="29"/>
      <c r="E73" s="28"/>
      <c r="F73" s="28"/>
      <c r="G73" s="29"/>
    </row>
    <row r="74" s="19" customFormat="1" ht="25" customHeight="1" spans="1:7">
      <c r="A74" s="23" t="s">
        <v>158</v>
      </c>
      <c r="B74" s="29" t="s">
        <v>345</v>
      </c>
      <c r="C74" s="29" t="s">
        <v>336</v>
      </c>
      <c r="D74" s="29">
        <v>4</v>
      </c>
      <c r="E74" s="28">
        <v>77.41</v>
      </c>
      <c r="F74" s="28">
        <f t="shared" ref="F74:F78" si="10">E74*D74</f>
        <v>309.64</v>
      </c>
      <c r="G74" s="29"/>
    </row>
    <row r="75" s="19" customFormat="1" ht="25" customHeight="1" spans="1:7">
      <c r="A75" s="23" t="s">
        <v>159</v>
      </c>
      <c r="B75" s="29" t="s">
        <v>339</v>
      </c>
      <c r="C75" s="29" t="s">
        <v>80</v>
      </c>
      <c r="D75" s="29">
        <v>20</v>
      </c>
      <c r="E75" s="28">
        <v>20.87</v>
      </c>
      <c r="F75" s="28">
        <f t="shared" si="10"/>
        <v>417.4</v>
      </c>
      <c r="G75" s="29"/>
    </row>
    <row r="76" s="19" customFormat="1" ht="25" customHeight="1" spans="1:7">
      <c r="A76" s="23" t="s">
        <v>160</v>
      </c>
      <c r="B76" s="29" t="s">
        <v>340</v>
      </c>
      <c r="C76" s="29" t="s">
        <v>80</v>
      </c>
      <c r="D76" s="29">
        <f>D75*2</f>
        <v>40</v>
      </c>
      <c r="E76" s="28">
        <v>3.7</v>
      </c>
      <c r="F76" s="28">
        <f t="shared" si="10"/>
        <v>148</v>
      </c>
      <c r="G76" s="29"/>
    </row>
    <row r="77" s="19" customFormat="1" ht="25" customHeight="1" spans="1:7">
      <c r="A77" s="23" t="s">
        <v>162</v>
      </c>
      <c r="B77" s="29" t="s">
        <v>341</v>
      </c>
      <c r="C77" s="29" t="s">
        <v>80</v>
      </c>
      <c r="D77" s="29">
        <f>4.3*2+3.2*1</f>
        <v>11.8</v>
      </c>
      <c r="E77" s="28">
        <v>120</v>
      </c>
      <c r="F77" s="28">
        <f t="shared" si="10"/>
        <v>1416</v>
      </c>
      <c r="G77" s="29"/>
    </row>
    <row r="78" s="19" customFormat="1" ht="25" customHeight="1" spans="1:7">
      <c r="A78" s="23" t="s">
        <v>164</v>
      </c>
      <c r="B78" s="29" t="s">
        <v>344</v>
      </c>
      <c r="C78" s="29" t="s">
        <v>89</v>
      </c>
      <c r="D78" s="29">
        <v>2</v>
      </c>
      <c r="E78" s="28">
        <v>90</v>
      </c>
      <c r="F78" s="28">
        <f t="shared" si="10"/>
        <v>180</v>
      </c>
      <c r="G78" s="29"/>
    </row>
    <row r="79" s="19" customFormat="1" ht="25" customHeight="1" spans="1:7">
      <c r="A79" s="23" t="s">
        <v>165</v>
      </c>
      <c r="B79" s="30" t="s">
        <v>205</v>
      </c>
      <c r="C79" s="29"/>
      <c r="D79" s="29"/>
      <c r="E79" s="28"/>
      <c r="F79" s="28"/>
      <c r="G79" s="29"/>
    </row>
    <row r="80" s="19" customFormat="1" ht="25" customHeight="1" spans="1:7">
      <c r="A80" s="23" t="s">
        <v>166</v>
      </c>
      <c r="B80" s="29" t="s">
        <v>345</v>
      </c>
      <c r="C80" s="29" t="s">
        <v>336</v>
      </c>
      <c r="D80" s="29">
        <v>4</v>
      </c>
      <c r="E80" s="28">
        <v>77.41</v>
      </c>
      <c r="F80" s="28">
        <f t="shared" ref="F80:F85" si="11">E80*D80</f>
        <v>309.64</v>
      </c>
      <c r="G80" s="29"/>
    </row>
    <row r="81" s="19" customFormat="1" ht="25" customHeight="1" spans="1:7">
      <c r="A81" s="23" t="s">
        <v>167</v>
      </c>
      <c r="B81" s="29" t="s">
        <v>337</v>
      </c>
      <c r="C81" s="29" t="s">
        <v>80</v>
      </c>
      <c r="D81" s="29">
        <v>9.5</v>
      </c>
      <c r="E81" s="28">
        <v>40.44</v>
      </c>
      <c r="F81" s="28">
        <f t="shared" si="11"/>
        <v>384.18</v>
      </c>
      <c r="G81" s="29"/>
    </row>
    <row r="82" s="19" customFormat="1" ht="25" customHeight="1" spans="1:7">
      <c r="A82" s="23" t="s">
        <v>168</v>
      </c>
      <c r="B82" s="29" t="s">
        <v>339</v>
      </c>
      <c r="C82" s="29" t="s">
        <v>80</v>
      </c>
      <c r="D82" s="29">
        <v>20</v>
      </c>
      <c r="E82" s="28">
        <v>20.87</v>
      </c>
      <c r="F82" s="28">
        <f t="shared" si="11"/>
        <v>417.4</v>
      </c>
      <c r="G82" s="29"/>
    </row>
    <row r="83" s="19" customFormat="1" ht="25" customHeight="1" spans="1:7">
      <c r="A83" s="23" t="s">
        <v>169</v>
      </c>
      <c r="B83" s="29" t="s">
        <v>340</v>
      </c>
      <c r="C83" s="29" t="s">
        <v>80</v>
      </c>
      <c r="D83" s="29">
        <f>D82*2</f>
        <v>40</v>
      </c>
      <c r="E83" s="28">
        <v>3.7</v>
      </c>
      <c r="F83" s="28">
        <f t="shared" si="11"/>
        <v>148</v>
      </c>
      <c r="G83" s="29"/>
    </row>
    <row r="84" s="19" customFormat="1" ht="25" customHeight="1" spans="1:7">
      <c r="A84" s="23" t="s">
        <v>170</v>
      </c>
      <c r="B84" s="29" t="s">
        <v>341</v>
      </c>
      <c r="C84" s="29" t="s">
        <v>80</v>
      </c>
      <c r="D84" s="29">
        <f>3.87*3</f>
        <v>11.61</v>
      </c>
      <c r="E84" s="28">
        <v>120</v>
      </c>
      <c r="F84" s="28">
        <f t="shared" si="11"/>
        <v>1393.2</v>
      </c>
      <c r="G84" s="29"/>
    </row>
    <row r="85" s="19" customFormat="1" ht="25" customHeight="1" spans="1:7">
      <c r="A85" s="23" t="s">
        <v>172</v>
      </c>
      <c r="B85" s="29" t="s">
        <v>344</v>
      </c>
      <c r="C85" s="29" t="s">
        <v>89</v>
      </c>
      <c r="D85" s="29">
        <v>2</v>
      </c>
      <c r="E85" s="28">
        <v>90</v>
      </c>
      <c r="F85" s="28">
        <f t="shared" si="11"/>
        <v>180</v>
      </c>
      <c r="G85" s="29"/>
    </row>
    <row r="86" s="19" customFormat="1" ht="25" customHeight="1" spans="1:7">
      <c r="A86" s="23" t="s">
        <v>173</v>
      </c>
      <c r="B86" s="30" t="s">
        <v>214</v>
      </c>
      <c r="C86" s="29"/>
      <c r="D86" s="29"/>
      <c r="E86" s="28"/>
      <c r="F86" s="28"/>
      <c r="G86" s="29"/>
    </row>
    <row r="87" s="19" customFormat="1" ht="25" customHeight="1" spans="1:7">
      <c r="A87" s="23" t="s">
        <v>174</v>
      </c>
      <c r="B87" s="29" t="s">
        <v>345</v>
      </c>
      <c r="C87" s="29" t="s">
        <v>336</v>
      </c>
      <c r="D87" s="29">
        <v>4</v>
      </c>
      <c r="E87" s="28">
        <v>77.41</v>
      </c>
      <c r="F87" s="28">
        <f t="shared" ref="F87:F92" si="12">E87*D87</f>
        <v>309.64</v>
      </c>
      <c r="G87" s="29"/>
    </row>
    <row r="88" s="19" customFormat="1" ht="25" customHeight="1" spans="1:7">
      <c r="A88" s="23" t="s">
        <v>175</v>
      </c>
      <c r="B88" s="29" t="s">
        <v>337</v>
      </c>
      <c r="C88" s="29" t="s">
        <v>80</v>
      </c>
      <c r="D88" s="29">
        <v>9.5</v>
      </c>
      <c r="E88" s="28">
        <v>40.44</v>
      </c>
      <c r="F88" s="28">
        <f t="shared" si="12"/>
        <v>384.18</v>
      </c>
      <c r="G88" s="29"/>
    </row>
    <row r="89" s="19" customFormat="1" ht="25" customHeight="1" spans="1:7">
      <c r="A89" s="23" t="s">
        <v>176</v>
      </c>
      <c r="B89" s="29" t="s">
        <v>339</v>
      </c>
      <c r="C89" s="29" t="s">
        <v>80</v>
      </c>
      <c r="D89" s="29">
        <v>20</v>
      </c>
      <c r="E89" s="28">
        <v>20.87</v>
      </c>
      <c r="F89" s="28">
        <f t="shared" si="12"/>
        <v>417.4</v>
      </c>
      <c r="G89" s="29"/>
    </row>
    <row r="90" s="19" customFormat="1" ht="25" customHeight="1" spans="1:7">
      <c r="A90" s="23" t="s">
        <v>177</v>
      </c>
      <c r="B90" s="29" t="s">
        <v>340</v>
      </c>
      <c r="C90" s="29" t="s">
        <v>80</v>
      </c>
      <c r="D90" s="29">
        <f>D89*2</f>
        <v>40</v>
      </c>
      <c r="E90" s="28">
        <v>3.7</v>
      </c>
      <c r="F90" s="28">
        <f t="shared" si="12"/>
        <v>148</v>
      </c>
      <c r="G90" s="29"/>
    </row>
    <row r="91" s="19" customFormat="1" ht="25" customHeight="1" spans="1:7">
      <c r="A91" s="23" t="s">
        <v>178</v>
      </c>
      <c r="B91" s="29" t="s">
        <v>341</v>
      </c>
      <c r="C91" s="29" t="s">
        <v>80</v>
      </c>
      <c r="D91" s="29">
        <f>3.87*3</f>
        <v>11.61</v>
      </c>
      <c r="E91" s="28">
        <v>120</v>
      </c>
      <c r="F91" s="28">
        <f t="shared" si="12"/>
        <v>1393.2</v>
      </c>
      <c r="G91" s="29"/>
    </row>
    <row r="92" s="19" customFormat="1" ht="25" customHeight="1" spans="1:7">
      <c r="A92" s="23" t="s">
        <v>179</v>
      </c>
      <c r="B92" s="29" t="s">
        <v>344</v>
      </c>
      <c r="C92" s="29" t="s">
        <v>89</v>
      </c>
      <c r="D92" s="29">
        <v>2</v>
      </c>
      <c r="E92" s="28">
        <v>90</v>
      </c>
      <c r="F92" s="28">
        <f t="shared" si="12"/>
        <v>180</v>
      </c>
      <c r="G92" s="29"/>
    </row>
    <row r="93" s="19" customFormat="1" ht="25" customHeight="1" spans="1:7">
      <c r="A93" s="23" t="s">
        <v>181</v>
      </c>
      <c r="B93" s="30" t="s">
        <v>223</v>
      </c>
      <c r="C93" s="29"/>
      <c r="D93" s="29"/>
      <c r="E93" s="28"/>
      <c r="F93" s="28"/>
      <c r="G93" s="29"/>
    </row>
    <row r="94" s="19" customFormat="1" ht="25" customHeight="1" spans="1:7">
      <c r="A94" s="23" t="s">
        <v>182</v>
      </c>
      <c r="B94" s="29" t="s">
        <v>345</v>
      </c>
      <c r="C94" s="29" t="s">
        <v>336</v>
      </c>
      <c r="D94" s="29">
        <v>6</v>
      </c>
      <c r="E94" s="28">
        <v>77.41</v>
      </c>
      <c r="F94" s="28">
        <f t="shared" ref="F94:F99" si="13">E94*D94</f>
        <v>464.46</v>
      </c>
      <c r="G94" s="29"/>
    </row>
    <row r="95" s="19" customFormat="1" ht="25" customHeight="1" spans="1:7">
      <c r="A95" s="23" t="s">
        <v>183</v>
      </c>
      <c r="B95" s="29" t="s">
        <v>337</v>
      </c>
      <c r="C95" s="29" t="s">
        <v>80</v>
      </c>
      <c r="D95" s="29">
        <v>9.5</v>
      </c>
      <c r="E95" s="28">
        <v>40.44</v>
      </c>
      <c r="F95" s="28">
        <f t="shared" si="13"/>
        <v>384.18</v>
      </c>
      <c r="G95" s="29"/>
    </row>
    <row r="96" s="19" customFormat="1" ht="25" customHeight="1" spans="1:7">
      <c r="A96" s="23" t="s">
        <v>184</v>
      </c>
      <c r="B96" s="29" t="s">
        <v>339</v>
      </c>
      <c r="C96" s="29" t="s">
        <v>80</v>
      </c>
      <c r="D96" s="29">
        <v>20</v>
      </c>
      <c r="E96" s="28">
        <v>20.87</v>
      </c>
      <c r="F96" s="28">
        <f t="shared" si="13"/>
        <v>417.4</v>
      </c>
      <c r="G96" s="29"/>
    </row>
    <row r="97" s="19" customFormat="1" ht="25" customHeight="1" spans="1:7">
      <c r="A97" s="23" t="s">
        <v>185</v>
      </c>
      <c r="B97" s="29" t="s">
        <v>340</v>
      </c>
      <c r="C97" s="29" t="s">
        <v>80</v>
      </c>
      <c r="D97" s="29">
        <f>D96*2</f>
        <v>40</v>
      </c>
      <c r="E97" s="28">
        <v>3.7</v>
      </c>
      <c r="F97" s="28">
        <f t="shared" si="13"/>
        <v>148</v>
      </c>
      <c r="G97" s="29"/>
    </row>
    <row r="98" s="19" customFormat="1" ht="25" customHeight="1" spans="1:7">
      <c r="A98" s="23" t="s">
        <v>186</v>
      </c>
      <c r="B98" s="29" t="s">
        <v>341</v>
      </c>
      <c r="C98" s="29" t="s">
        <v>80</v>
      </c>
      <c r="D98" s="29">
        <f>3.87*3</f>
        <v>11.61</v>
      </c>
      <c r="E98" s="28">
        <v>120</v>
      </c>
      <c r="F98" s="28">
        <f t="shared" si="13"/>
        <v>1393.2</v>
      </c>
      <c r="G98" s="29"/>
    </row>
    <row r="99" s="19" customFormat="1" ht="25" customHeight="1" spans="1:7">
      <c r="A99" s="23" t="s">
        <v>187</v>
      </c>
      <c r="B99" s="29" t="s">
        <v>344</v>
      </c>
      <c r="C99" s="29" t="s">
        <v>89</v>
      </c>
      <c r="D99" s="29">
        <v>2</v>
      </c>
      <c r="E99" s="28">
        <v>90</v>
      </c>
      <c r="F99" s="28">
        <f t="shared" si="13"/>
        <v>180</v>
      </c>
      <c r="G99" s="29"/>
    </row>
    <row r="100" s="19" customFormat="1" ht="25" customHeight="1" spans="1:7">
      <c r="A100" s="23" t="s">
        <v>188</v>
      </c>
      <c r="B100" s="30" t="s">
        <v>235</v>
      </c>
      <c r="C100" s="29"/>
      <c r="D100" s="29"/>
      <c r="E100" s="28"/>
      <c r="F100" s="28"/>
      <c r="G100" s="29"/>
    </row>
    <row r="101" s="19" customFormat="1" ht="25" customHeight="1" spans="1:7">
      <c r="A101" s="23" t="s">
        <v>190</v>
      </c>
      <c r="B101" s="29" t="s">
        <v>345</v>
      </c>
      <c r="C101" s="29" t="s">
        <v>336</v>
      </c>
      <c r="D101" s="29">
        <v>10</v>
      </c>
      <c r="E101" s="28">
        <v>77.41</v>
      </c>
      <c r="F101" s="28">
        <f t="shared" ref="F101:F106" si="14">E101*D101</f>
        <v>774.1</v>
      </c>
      <c r="G101" s="29"/>
    </row>
    <row r="102" s="19" customFormat="1" ht="25" customHeight="1" spans="1:7">
      <c r="A102" s="23" t="s">
        <v>191</v>
      </c>
      <c r="B102" s="29" t="s">
        <v>337</v>
      </c>
      <c r="C102" s="29" t="s">
        <v>80</v>
      </c>
      <c r="D102" s="29">
        <v>9.5</v>
      </c>
      <c r="E102" s="28">
        <v>40.44</v>
      </c>
      <c r="F102" s="28">
        <f t="shared" si="14"/>
        <v>384.18</v>
      </c>
      <c r="G102" s="29"/>
    </row>
    <row r="103" s="19" customFormat="1" ht="25" customHeight="1" spans="1:7">
      <c r="A103" s="23" t="s">
        <v>192</v>
      </c>
      <c r="B103" s="29" t="s">
        <v>339</v>
      </c>
      <c r="C103" s="29" t="s">
        <v>80</v>
      </c>
      <c r="D103" s="29">
        <v>30</v>
      </c>
      <c r="E103" s="28">
        <v>20.87</v>
      </c>
      <c r="F103" s="28">
        <f t="shared" si="14"/>
        <v>626.1</v>
      </c>
      <c r="G103" s="29"/>
    </row>
    <row r="104" s="19" customFormat="1" ht="25" customHeight="1" spans="1:7">
      <c r="A104" s="23" t="s">
        <v>193</v>
      </c>
      <c r="B104" s="29" t="s">
        <v>340</v>
      </c>
      <c r="C104" s="29" t="s">
        <v>80</v>
      </c>
      <c r="D104" s="29">
        <f>D103*2</f>
        <v>60</v>
      </c>
      <c r="E104" s="28">
        <v>3.7</v>
      </c>
      <c r="F104" s="28">
        <f t="shared" si="14"/>
        <v>222</v>
      </c>
      <c r="G104" s="29"/>
    </row>
    <row r="105" s="19" customFormat="1" ht="25" customHeight="1" spans="1:7">
      <c r="A105" s="23" t="s">
        <v>194</v>
      </c>
      <c r="B105" s="29" t="s">
        <v>341</v>
      </c>
      <c r="C105" s="29" t="s">
        <v>80</v>
      </c>
      <c r="D105" s="29">
        <f>3.87*3</f>
        <v>11.61</v>
      </c>
      <c r="E105" s="28">
        <v>120</v>
      </c>
      <c r="F105" s="28">
        <f t="shared" si="14"/>
        <v>1393.2</v>
      </c>
      <c r="G105" s="29"/>
    </row>
    <row r="106" s="19" customFormat="1" ht="25" customHeight="1" spans="1:7">
      <c r="A106" s="23" t="s">
        <v>195</v>
      </c>
      <c r="B106" s="29" t="s">
        <v>344</v>
      </c>
      <c r="C106" s="29" t="s">
        <v>89</v>
      </c>
      <c r="D106" s="29">
        <v>2</v>
      </c>
      <c r="E106" s="28">
        <v>90</v>
      </c>
      <c r="F106" s="28">
        <f t="shared" si="14"/>
        <v>180</v>
      </c>
      <c r="G106" s="29"/>
    </row>
    <row r="107" s="19" customFormat="1" ht="25" customHeight="1" spans="1:7">
      <c r="A107" s="23" t="s">
        <v>196</v>
      </c>
      <c r="B107" s="30" t="s">
        <v>247</v>
      </c>
      <c r="C107" s="29"/>
      <c r="D107" s="29"/>
      <c r="E107" s="28"/>
      <c r="F107" s="28"/>
      <c r="G107" s="29"/>
    </row>
    <row r="108" s="19" customFormat="1" ht="25" customHeight="1" spans="1:7">
      <c r="A108" s="23" t="s">
        <v>198</v>
      </c>
      <c r="B108" s="29" t="s">
        <v>345</v>
      </c>
      <c r="C108" s="29" t="s">
        <v>336</v>
      </c>
      <c r="D108" s="29">
        <v>9</v>
      </c>
      <c r="E108" s="28">
        <v>77.41</v>
      </c>
      <c r="F108" s="28">
        <f t="shared" ref="F108:F113" si="15">E108*D108</f>
        <v>696.69</v>
      </c>
      <c r="G108" s="29"/>
    </row>
    <row r="109" s="19" customFormat="1" ht="25" customHeight="1" spans="1:7">
      <c r="A109" s="23" t="s">
        <v>199</v>
      </c>
      <c r="B109" s="29" t="s">
        <v>337</v>
      </c>
      <c r="C109" s="29" t="s">
        <v>80</v>
      </c>
      <c r="D109" s="29">
        <f>8.5+4.7+5.4</f>
        <v>18.6</v>
      </c>
      <c r="E109" s="28">
        <v>40.44</v>
      </c>
      <c r="F109" s="28">
        <f t="shared" si="15"/>
        <v>752.184</v>
      </c>
      <c r="G109" s="29"/>
    </row>
    <row r="110" s="19" customFormat="1" ht="25" customHeight="1" spans="1:7">
      <c r="A110" s="23" t="s">
        <v>200</v>
      </c>
      <c r="B110" s="29" t="s">
        <v>339</v>
      </c>
      <c r="C110" s="29" t="s">
        <v>80</v>
      </c>
      <c r="D110" s="29">
        <v>35</v>
      </c>
      <c r="E110" s="28">
        <v>20.87</v>
      </c>
      <c r="F110" s="28">
        <f t="shared" si="15"/>
        <v>730.45</v>
      </c>
      <c r="G110" s="29"/>
    </row>
    <row r="111" s="19" customFormat="1" ht="25" customHeight="1" spans="1:7">
      <c r="A111" s="23" t="s">
        <v>201</v>
      </c>
      <c r="B111" s="29" t="s">
        <v>340</v>
      </c>
      <c r="C111" s="29" t="s">
        <v>80</v>
      </c>
      <c r="D111" s="29">
        <f>D110*2</f>
        <v>70</v>
      </c>
      <c r="E111" s="28">
        <v>3.7</v>
      </c>
      <c r="F111" s="28">
        <f t="shared" si="15"/>
        <v>259</v>
      </c>
      <c r="G111" s="29"/>
    </row>
    <row r="112" s="19" customFormat="1" ht="25" customHeight="1" spans="1:7">
      <c r="A112" s="23" t="s">
        <v>202</v>
      </c>
      <c r="B112" s="29" t="s">
        <v>341</v>
      </c>
      <c r="C112" s="29" t="s">
        <v>80</v>
      </c>
      <c r="D112" s="29">
        <f>3.87*3</f>
        <v>11.61</v>
      </c>
      <c r="E112" s="28">
        <v>120</v>
      </c>
      <c r="F112" s="28">
        <f t="shared" si="15"/>
        <v>1393.2</v>
      </c>
      <c r="G112" s="29"/>
    </row>
    <row r="113" s="19" customFormat="1" ht="25" customHeight="1" spans="1:7">
      <c r="A113" s="23" t="s">
        <v>203</v>
      </c>
      <c r="B113" s="29" t="s">
        <v>344</v>
      </c>
      <c r="C113" s="29" t="s">
        <v>89</v>
      </c>
      <c r="D113" s="29">
        <v>2</v>
      </c>
      <c r="E113" s="28">
        <v>90</v>
      </c>
      <c r="F113" s="28">
        <f t="shared" si="15"/>
        <v>180</v>
      </c>
      <c r="G113" s="29"/>
    </row>
    <row r="114" s="19" customFormat="1" ht="25" customHeight="1" spans="1:7">
      <c r="A114" s="23" t="s">
        <v>204</v>
      </c>
      <c r="B114" s="30" t="s">
        <v>257</v>
      </c>
      <c r="C114" s="29"/>
      <c r="D114" s="29"/>
      <c r="E114" s="28"/>
      <c r="F114" s="28"/>
      <c r="G114" s="29"/>
    </row>
    <row r="115" s="19" customFormat="1" ht="25" customHeight="1" spans="1:7">
      <c r="A115" s="23" t="s">
        <v>206</v>
      </c>
      <c r="B115" s="29" t="s">
        <v>345</v>
      </c>
      <c r="C115" s="29" t="s">
        <v>336</v>
      </c>
      <c r="D115" s="29">
        <v>9</v>
      </c>
      <c r="E115" s="28">
        <v>77.41</v>
      </c>
      <c r="F115" s="28">
        <f t="shared" ref="F115:F120" si="16">E115*D115</f>
        <v>696.69</v>
      </c>
      <c r="G115" s="29"/>
    </row>
    <row r="116" s="19" customFormat="1" ht="25" customHeight="1" spans="1:7">
      <c r="A116" s="23" t="s">
        <v>207</v>
      </c>
      <c r="B116" s="29" t="s">
        <v>337</v>
      </c>
      <c r="C116" s="29" t="s">
        <v>80</v>
      </c>
      <c r="D116" s="29">
        <f>8.5+4.7+5.4</f>
        <v>18.6</v>
      </c>
      <c r="E116" s="28">
        <v>40.44</v>
      </c>
      <c r="F116" s="28">
        <f t="shared" si="16"/>
        <v>752.184</v>
      </c>
      <c r="G116" s="29"/>
    </row>
    <row r="117" s="19" customFormat="1" ht="25" customHeight="1" spans="1:7">
      <c r="A117" s="23" t="s">
        <v>208</v>
      </c>
      <c r="B117" s="29" t="s">
        <v>339</v>
      </c>
      <c r="C117" s="29" t="s">
        <v>80</v>
      </c>
      <c r="D117" s="29">
        <v>35</v>
      </c>
      <c r="E117" s="28">
        <v>20.87</v>
      </c>
      <c r="F117" s="28">
        <f t="shared" si="16"/>
        <v>730.45</v>
      </c>
      <c r="G117" s="29"/>
    </row>
    <row r="118" s="19" customFormat="1" ht="25" customHeight="1" spans="1:7">
      <c r="A118" s="23" t="s">
        <v>209</v>
      </c>
      <c r="B118" s="29" t="s">
        <v>340</v>
      </c>
      <c r="C118" s="29" t="s">
        <v>80</v>
      </c>
      <c r="D118" s="29">
        <f>D117*2</f>
        <v>70</v>
      </c>
      <c r="E118" s="28">
        <v>3.7</v>
      </c>
      <c r="F118" s="28">
        <f t="shared" si="16"/>
        <v>259</v>
      </c>
      <c r="G118" s="29"/>
    </row>
    <row r="119" s="19" customFormat="1" ht="25" customHeight="1" spans="1:7">
      <c r="A119" s="23" t="s">
        <v>210</v>
      </c>
      <c r="B119" s="29" t="s">
        <v>341</v>
      </c>
      <c r="C119" s="29" t="s">
        <v>80</v>
      </c>
      <c r="D119" s="29">
        <f>3.87*3</f>
        <v>11.61</v>
      </c>
      <c r="E119" s="28">
        <v>120</v>
      </c>
      <c r="F119" s="28">
        <f t="shared" si="16"/>
        <v>1393.2</v>
      </c>
      <c r="G119" s="29"/>
    </row>
    <row r="120" s="19" customFormat="1" ht="25" customHeight="1" spans="1:7">
      <c r="A120" s="23" t="s">
        <v>211</v>
      </c>
      <c r="B120" s="29" t="s">
        <v>344</v>
      </c>
      <c r="C120" s="29" t="s">
        <v>89</v>
      </c>
      <c r="D120" s="29">
        <v>2</v>
      </c>
      <c r="E120" s="28">
        <v>90</v>
      </c>
      <c r="F120" s="28">
        <f t="shared" si="16"/>
        <v>180</v>
      </c>
      <c r="G120" s="29"/>
    </row>
    <row r="121" s="19" customFormat="1" ht="25" customHeight="1" spans="1:7">
      <c r="A121" s="31" t="s">
        <v>212</v>
      </c>
      <c r="B121" s="30" t="s">
        <v>266</v>
      </c>
      <c r="C121" s="29"/>
      <c r="D121" s="29"/>
      <c r="E121" s="28"/>
      <c r="F121" s="28"/>
      <c r="G121" s="29"/>
    </row>
    <row r="122" s="19" customFormat="1" ht="25" customHeight="1" spans="1:7">
      <c r="A122" s="23" t="s">
        <v>213</v>
      </c>
      <c r="B122" s="29" t="s">
        <v>345</v>
      </c>
      <c r="C122" s="29" t="s">
        <v>336</v>
      </c>
      <c r="D122" s="29">
        <v>9</v>
      </c>
      <c r="E122" s="28">
        <v>77.41</v>
      </c>
      <c r="F122" s="28">
        <f t="shared" ref="F122:F127" si="17">E122*D122</f>
        <v>696.69</v>
      </c>
      <c r="G122" s="29"/>
    </row>
    <row r="123" s="19" customFormat="1" ht="25" customHeight="1" spans="1:7">
      <c r="A123" s="23" t="s">
        <v>215</v>
      </c>
      <c r="B123" s="29" t="s">
        <v>337</v>
      </c>
      <c r="C123" s="29" t="s">
        <v>80</v>
      </c>
      <c r="D123" s="29">
        <f>8.5+4.7+5.4</f>
        <v>18.6</v>
      </c>
      <c r="E123" s="28">
        <v>40.44</v>
      </c>
      <c r="F123" s="28">
        <f t="shared" si="17"/>
        <v>752.184</v>
      </c>
      <c r="G123" s="29"/>
    </row>
    <row r="124" s="19" customFormat="1" ht="25" customHeight="1" spans="1:7">
      <c r="A124" s="23" t="s">
        <v>216</v>
      </c>
      <c r="B124" s="29" t="s">
        <v>339</v>
      </c>
      <c r="C124" s="29" t="s">
        <v>80</v>
      </c>
      <c r="D124" s="29">
        <v>35</v>
      </c>
      <c r="E124" s="28">
        <v>20.87</v>
      </c>
      <c r="F124" s="28">
        <f t="shared" si="17"/>
        <v>730.45</v>
      </c>
      <c r="G124" s="29"/>
    </row>
    <row r="125" s="19" customFormat="1" ht="25" customHeight="1" spans="1:7">
      <c r="A125" s="23" t="s">
        <v>217</v>
      </c>
      <c r="B125" s="29" t="s">
        <v>340</v>
      </c>
      <c r="C125" s="29" t="s">
        <v>80</v>
      </c>
      <c r="D125" s="29">
        <f>D124*2</f>
        <v>70</v>
      </c>
      <c r="E125" s="28">
        <v>3.7</v>
      </c>
      <c r="F125" s="28">
        <f t="shared" si="17"/>
        <v>259</v>
      </c>
      <c r="G125" s="29"/>
    </row>
    <row r="126" s="19" customFormat="1" ht="25" customHeight="1" spans="1:7">
      <c r="A126" s="23" t="s">
        <v>218</v>
      </c>
      <c r="B126" s="29" t="s">
        <v>341</v>
      </c>
      <c r="C126" s="29" t="s">
        <v>80</v>
      </c>
      <c r="D126" s="29">
        <f>3.87*3</f>
        <v>11.61</v>
      </c>
      <c r="E126" s="28">
        <v>120</v>
      </c>
      <c r="F126" s="28">
        <f t="shared" si="17"/>
        <v>1393.2</v>
      </c>
      <c r="G126" s="29"/>
    </row>
    <row r="127" s="19" customFormat="1" ht="25" customHeight="1" spans="1:7">
      <c r="A127" s="23" t="s">
        <v>219</v>
      </c>
      <c r="B127" s="29" t="s">
        <v>344</v>
      </c>
      <c r="C127" s="29" t="s">
        <v>89</v>
      </c>
      <c r="D127" s="29">
        <v>2</v>
      </c>
      <c r="E127" s="28">
        <v>90</v>
      </c>
      <c r="F127" s="28">
        <f t="shared" si="17"/>
        <v>180</v>
      </c>
      <c r="G127" s="29"/>
    </row>
    <row r="128" s="19" customFormat="1" ht="25" customHeight="1" spans="1:7">
      <c r="A128" s="23" t="s">
        <v>220</v>
      </c>
      <c r="B128" s="30" t="s">
        <v>275</v>
      </c>
      <c r="C128" s="29"/>
      <c r="D128" s="29"/>
      <c r="E128" s="28"/>
      <c r="F128" s="28"/>
      <c r="G128" s="29"/>
    </row>
    <row r="129" s="19" customFormat="1" ht="25" customHeight="1" spans="1:7">
      <c r="A129" s="23" t="s">
        <v>221</v>
      </c>
      <c r="B129" s="29" t="s">
        <v>345</v>
      </c>
      <c r="C129" s="29" t="s">
        <v>336</v>
      </c>
      <c r="D129" s="29">
        <v>6</v>
      </c>
      <c r="E129" s="28">
        <v>77.41</v>
      </c>
      <c r="F129" s="28">
        <f t="shared" ref="F129:F134" si="18">E129*D129</f>
        <v>464.46</v>
      </c>
      <c r="G129" s="29"/>
    </row>
    <row r="130" s="19" customFormat="1" ht="25" customHeight="1" spans="1:7">
      <c r="A130" s="23" t="s">
        <v>222</v>
      </c>
      <c r="B130" s="29" t="s">
        <v>337</v>
      </c>
      <c r="C130" s="29" t="s">
        <v>80</v>
      </c>
      <c r="D130" s="29">
        <v>9.5</v>
      </c>
      <c r="E130" s="28">
        <v>40.44</v>
      </c>
      <c r="F130" s="28">
        <f t="shared" si="18"/>
        <v>384.18</v>
      </c>
      <c r="G130" s="29"/>
    </row>
    <row r="131" s="19" customFormat="1" ht="25" customHeight="1" spans="1:7">
      <c r="A131" s="23" t="s">
        <v>224</v>
      </c>
      <c r="B131" s="29" t="s">
        <v>339</v>
      </c>
      <c r="C131" s="29" t="s">
        <v>80</v>
      </c>
      <c r="D131" s="29">
        <v>20</v>
      </c>
      <c r="E131" s="28">
        <v>20.87</v>
      </c>
      <c r="F131" s="28">
        <f t="shared" si="18"/>
        <v>417.4</v>
      </c>
      <c r="G131" s="29"/>
    </row>
    <row r="132" s="19" customFormat="1" ht="25" customHeight="1" spans="1:7">
      <c r="A132" s="23" t="s">
        <v>225</v>
      </c>
      <c r="B132" s="29" t="s">
        <v>340</v>
      </c>
      <c r="C132" s="29" t="s">
        <v>80</v>
      </c>
      <c r="D132" s="29">
        <f>D131*2</f>
        <v>40</v>
      </c>
      <c r="E132" s="28">
        <v>3.7</v>
      </c>
      <c r="F132" s="28">
        <f t="shared" si="18"/>
        <v>148</v>
      </c>
      <c r="G132" s="29"/>
    </row>
    <row r="133" s="19" customFormat="1" ht="25" customHeight="1" spans="1:7">
      <c r="A133" s="23" t="s">
        <v>227</v>
      </c>
      <c r="B133" s="29" t="s">
        <v>341</v>
      </c>
      <c r="C133" s="29" t="s">
        <v>80</v>
      </c>
      <c r="D133" s="29">
        <f>3.87*3</f>
        <v>11.61</v>
      </c>
      <c r="E133" s="28">
        <v>120</v>
      </c>
      <c r="F133" s="28">
        <f t="shared" si="18"/>
        <v>1393.2</v>
      </c>
      <c r="G133" s="29"/>
    </row>
    <row r="134" s="19" customFormat="1" ht="25" customHeight="1" spans="1:7">
      <c r="A134" s="23" t="s">
        <v>228</v>
      </c>
      <c r="B134" s="29" t="s">
        <v>344</v>
      </c>
      <c r="C134" s="29" t="s">
        <v>89</v>
      </c>
      <c r="D134" s="29">
        <v>2</v>
      </c>
      <c r="E134" s="28">
        <v>90</v>
      </c>
      <c r="F134" s="28">
        <f t="shared" si="18"/>
        <v>180</v>
      </c>
      <c r="G134" s="29"/>
    </row>
    <row r="135" s="19" customFormat="1" ht="25" customHeight="1" spans="1:7">
      <c r="A135" s="23" t="s">
        <v>229</v>
      </c>
      <c r="B135" s="30" t="s">
        <v>283</v>
      </c>
      <c r="C135" s="29"/>
      <c r="D135" s="29"/>
      <c r="E135" s="28"/>
      <c r="F135" s="28"/>
      <c r="G135" s="29"/>
    </row>
    <row r="136" s="19" customFormat="1" ht="25" customHeight="1" spans="1:7">
      <c r="A136" s="23" t="s">
        <v>230</v>
      </c>
      <c r="B136" s="29" t="s">
        <v>345</v>
      </c>
      <c r="C136" s="29" t="s">
        <v>336</v>
      </c>
      <c r="D136" s="29">
        <v>10</v>
      </c>
      <c r="E136" s="28">
        <v>77.41</v>
      </c>
      <c r="F136" s="28">
        <f t="shared" ref="F136:F141" si="19">E136*D136</f>
        <v>774.1</v>
      </c>
      <c r="G136" s="29"/>
    </row>
    <row r="137" s="19" customFormat="1" ht="25" customHeight="1" spans="1:7">
      <c r="A137" s="23" t="s">
        <v>231</v>
      </c>
      <c r="B137" s="29" t="s">
        <v>337</v>
      </c>
      <c r="C137" s="29" t="s">
        <v>80</v>
      </c>
      <c r="D137" s="29">
        <v>9.5</v>
      </c>
      <c r="E137" s="28">
        <v>40.44</v>
      </c>
      <c r="F137" s="28">
        <f t="shared" si="19"/>
        <v>384.18</v>
      </c>
      <c r="G137" s="29"/>
    </row>
    <row r="138" s="19" customFormat="1" ht="25" customHeight="1" spans="1:7">
      <c r="A138" s="23" t="s">
        <v>232</v>
      </c>
      <c r="B138" s="29" t="s">
        <v>339</v>
      </c>
      <c r="C138" s="29" t="s">
        <v>80</v>
      </c>
      <c r="D138" s="29">
        <v>30</v>
      </c>
      <c r="E138" s="28">
        <v>20.87</v>
      </c>
      <c r="F138" s="28">
        <f t="shared" si="19"/>
        <v>626.1</v>
      </c>
      <c r="G138" s="29"/>
    </row>
    <row r="139" s="19" customFormat="1" ht="25" customHeight="1" spans="1:7">
      <c r="A139" s="23" t="s">
        <v>233</v>
      </c>
      <c r="B139" s="29" t="s">
        <v>340</v>
      </c>
      <c r="C139" s="29" t="s">
        <v>80</v>
      </c>
      <c r="D139" s="29">
        <f>D138*2</f>
        <v>60</v>
      </c>
      <c r="E139" s="28">
        <v>3.7</v>
      </c>
      <c r="F139" s="28">
        <f t="shared" si="19"/>
        <v>222</v>
      </c>
      <c r="G139" s="29"/>
    </row>
    <row r="140" s="19" customFormat="1" ht="25" customHeight="1" spans="1:7">
      <c r="A140" s="23" t="s">
        <v>234</v>
      </c>
      <c r="B140" s="29" t="s">
        <v>341</v>
      </c>
      <c r="C140" s="29" t="s">
        <v>80</v>
      </c>
      <c r="D140" s="29">
        <f>3.87*3</f>
        <v>11.61</v>
      </c>
      <c r="E140" s="28">
        <v>120</v>
      </c>
      <c r="F140" s="28">
        <f t="shared" si="19"/>
        <v>1393.2</v>
      </c>
      <c r="G140" s="29"/>
    </row>
    <row r="141" s="19" customFormat="1" ht="25" customHeight="1" spans="1:7">
      <c r="A141" s="23" t="s">
        <v>236</v>
      </c>
      <c r="B141" s="29" t="s">
        <v>344</v>
      </c>
      <c r="C141" s="29" t="s">
        <v>89</v>
      </c>
      <c r="D141" s="29">
        <v>2</v>
      </c>
      <c r="E141" s="28">
        <v>90</v>
      </c>
      <c r="F141" s="28">
        <f t="shared" si="19"/>
        <v>180</v>
      </c>
      <c r="G141" s="29"/>
    </row>
    <row r="142" s="19" customFormat="1" ht="25" customHeight="1" spans="1:7">
      <c r="A142" s="23" t="s">
        <v>237</v>
      </c>
      <c r="B142" s="30" t="s">
        <v>291</v>
      </c>
      <c r="C142" s="29"/>
      <c r="D142" s="29"/>
      <c r="E142" s="28"/>
      <c r="F142" s="28"/>
      <c r="G142" s="29"/>
    </row>
    <row r="143" s="19" customFormat="1" ht="25" customHeight="1" spans="1:7">
      <c r="A143" s="23" t="s">
        <v>238</v>
      </c>
      <c r="B143" s="29" t="s">
        <v>345</v>
      </c>
      <c r="C143" s="29" t="s">
        <v>336</v>
      </c>
      <c r="D143" s="29">
        <v>6</v>
      </c>
      <c r="E143" s="28">
        <v>77.41</v>
      </c>
      <c r="F143" s="28">
        <f t="shared" ref="F143:F148" si="20">E143*D143</f>
        <v>464.46</v>
      </c>
      <c r="G143" s="29"/>
    </row>
    <row r="144" s="19" customFormat="1" ht="25" customHeight="1" spans="1:7">
      <c r="A144" s="23" t="s">
        <v>239</v>
      </c>
      <c r="B144" s="29" t="s">
        <v>337</v>
      </c>
      <c r="C144" s="29" t="s">
        <v>80</v>
      </c>
      <c r="D144" s="29">
        <v>9.5</v>
      </c>
      <c r="E144" s="28">
        <v>40.44</v>
      </c>
      <c r="F144" s="28">
        <f t="shared" si="20"/>
        <v>384.18</v>
      </c>
      <c r="G144" s="29"/>
    </row>
    <row r="145" s="19" customFormat="1" ht="25" customHeight="1" spans="1:7">
      <c r="A145" s="23" t="s">
        <v>240</v>
      </c>
      <c r="B145" s="29" t="s">
        <v>339</v>
      </c>
      <c r="C145" s="29" t="s">
        <v>80</v>
      </c>
      <c r="D145" s="29">
        <v>20</v>
      </c>
      <c r="E145" s="28">
        <v>20.87</v>
      </c>
      <c r="F145" s="28">
        <f t="shared" si="20"/>
        <v>417.4</v>
      </c>
      <c r="G145" s="29"/>
    </row>
    <row r="146" s="19" customFormat="1" ht="25" customHeight="1" spans="1:7">
      <c r="A146" s="23" t="s">
        <v>241</v>
      </c>
      <c r="B146" s="29" t="s">
        <v>340</v>
      </c>
      <c r="C146" s="29" t="s">
        <v>80</v>
      </c>
      <c r="D146" s="29">
        <f>D145*2</f>
        <v>40</v>
      </c>
      <c r="E146" s="28">
        <v>3.7</v>
      </c>
      <c r="F146" s="28">
        <f t="shared" si="20"/>
        <v>148</v>
      </c>
      <c r="G146" s="29"/>
    </row>
    <row r="147" s="19" customFormat="1" ht="25" customHeight="1" spans="1:7">
      <c r="A147" s="23" t="s">
        <v>242</v>
      </c>
      <c r="B147" s="29" t="s">
        <v>341</v>
      </c>
      <c r="C147" s="29" t="s">
        <v>80</v>
      </c>
      <c r="D147" s="29">
        <f>3.87*3</f>
        <v>11.61</v>
      </c>
      <c r="E147" s="28">
        <v>120</v>
      </c>
      <c r="F147" s="28">
        <f t="shared" si="20"/>
        <v>1393.2</v>
      </c>
      <c r="G147" s="29"/>
    </row>
    <row r="148" s="19" customFormat="1" ht="25" customHeight="1" spans="1:7">
      <c r="A148" s="23" t="s">
        <v>243</v>
      </c>
      <c r="B148" s="29" t="s">
        <v>344</v>
      </c>
      <c r="C148" s="29" t="s">
        <v>89</v>
      </c>
      <c r="D148" s="29">
        <v>2</v>
      </c>
      <c r="E148" s="28">
        <v>90</v>
      </c>
      <c r="F148" s="28">
        <f t="shared" si="20"/>
        <v>180</v>
      </c>
      <c r="G148" s="29"/>
    </row>
    <row r="149" s="19" customFormat="1" ht="25" customHeight="1" spans="1:7">
      <c r="A149" s="23" t="s">
        <v>245</v>
      </c>
      <c r="B149" s="30" t="s">
        <v>299</v>
      </c>
      <c r="C149" s="29"/>
      <c r="D149" s="29"/>
      <c r="E149" s="28"/>
      <c r="F149" s="28"/>
      <c r="G149" s="29"/>
    </row>
    <row r="150" s="19" customFormat="1" ht="25" customHeight="1" spans="1:7">
      <c r="A150" s="23" t="s">
        <v>246</v>
      </c>
      <c r="B150" s="29" t="s">
        <v>345</v>
      </c>
      <c r="C150" s="29" t="s">
        <v>336</v>
      </c>
      <c r="D150" s="29">
        <v>10</v>
      </c>
      <c r="E150" s="28">
        <v>77.41</v>
      </c>
      <c r="F150" s="28">
        <f t="shared" ref="F150:F155" si="21">E150*D150</f>
        <v>774.1</v>
      </c>
      <c r="G150" s="29"/>
    </row>
    <row r="151" s="19" customFormat="1" ht="25" customHeight="1" spans="1:7">
      <c r="A151" s="23" t="s">
        <v>248</v>
      </c>
      <c r="B151" s="29" t="s">
        <v>337</v>
      </c>
      <c r="C151" s="29" t="s">
        <v>80</v>
      </c>
      <c r="D151" s="29">
        <v>9.5</v>
      </c>
      <c r="E151" s="28">
        <v>40.44</v>
      </c>
      <c r="F151" s="28">
        <f t="shared" si="21"/>
        <v>384.18</v>
      </c>
      <c r="G151" s="29"/>
    </row>
    <row r="152" s="19" customFormat="1" ht="25" customHeight="1" spans="1:7">
      <c r="A152" s="23" t="s">
        <v>249</v>
      </c>
      <c r="B152" s="29" t="s">
        <v>339</v>
      </c>
      <c r="C152" s="29" t="s">
        <v>80</v>
      </c>
      <c r="D152" s="29">
        <v>30</v>
      </c>
      <c r="E152" s="28">
        <v>20.87</v>
      </c>
      <c r="F152" s="28">
        <f t="shared" si="21"/>
        <v>626.1</v>
      </c>
      <c r="G152" s="29"/>
    </row>
    <row r="153" s="19" customFormat="1" ht="25" customHeight="1" spans="1:7">
      <c r="A153" s="23" t="s">
        <v>250</v>
      </c>
      <c r="B153" s="29" t="s">
        <v>340</v>
      </c>
      <c r="C153" s="29" t="s">
        <v>80</v>
      </c>
      <c r="D153" s="29">
        <f>D152*2</f>
        <v>60</v>
      </c>
      <c r="E153" s="28">
        <v>3.7</v>
      </c>
      <c r="F153" s="28">
        <f t="shared" si="21"/>
        <v>222</v>
      </c>
      <c r="G153" s="29"/>
    </row>
    <row r="154" s="19" customFormat="1" ht="25" customHeight="1" spans="1:7">
      <c r="A154" s="23" t="s">
        <v>251</v>
      </c>
      <c r="B154" s="29" t="s">
        <v>341</v>
      </c>
      <c r="C154" s="29" t="s">
        <v>80</v>
      </c>
      <c r="D154" s="29">
        <f>3.87*3</f>
        <v>11.61</v>
      </c>
      <c r="E154" s="28">
        <v>120</v>
      </c>
      <c r="F154" s="28">
        <f t="shared" si="21"/>
        <v>1393.2</v>
      </c>
      <c r="G154" s="29"/>
    </row>
    <row r="155" s="19" customFormat="1" ht="25" customHeight="1" spans="1:7">
      <c r="A155" s="23" t="s">
        <v>252</v>
      </c>
      <c r="B155" s="29" t="s">
        <v>344</v>
      </c>
      <c r="C155" s="29" t="s">
        <v>89</v>
      </c>
      <c r="D155" s="29">
        <v>2</v>
      </c>
      <c r="E155" s="28">
        <v>90</v>
      </c>
      <c r="F155" s="28">
        <f t="shared" si="21"/>
        <v>180</v>
      </c>
      <c r="G155" s="29"/>
    </row>
    <row r="156" s="19" customFormat="1" ht="25" customHeight="1" spans="1:7">
      <c r="A156" s="23" t="s">
        <v>306</v>
      </c>
      <c r="B156" s="29" t="s">
        <v>313</v>
      </c>
      <c r="C156" s="29"/>
      <c r="D156" s="29"/>
      <c r="E156" s="28"/>
      <c r="F156" s="28"/>
      <c r="G156" s="29"/>
    </row>
    <row r="157" s="19" customFormat="1" ht="25" customHeight="1" spans="1:7">
      <c r="A157" s="23">
        <v>1</v>
      </c>
      <c r="B157" s="29" t="s">
        <v>339</v>
      </c>
      <c r="C157" s="29" t="s">
        <v>80</v>
      </c>
      <c r="D157" s="29">
        <v>100</v>
      </c>
      <c r="E157" s="28">
        <v>20.87</v>
      </c>
      <c r="F157" s="28">
        <f t="shared" ref="F157:F162" si="22">E157*D157</f>
        <v>2087</v>
      </c>
      <c r="G157" s="29"/>
    </row>
    <row r="158" s="19" customFormat="1" ht="25" customHeight="1" spans="1:7">
      <c r="A158" s="23">
        <v>2</v>
      </c>
      <c r="B158" s="29" t="s">
        <v>346</v>
      </c>
      <c r="C158" s="29" t="s">
        <v>80</v>
      </c>
      <c r="D158" s="29">
        <v>350</v>
      </c>
      <c r="E158" s="28">
        <v>3.7</v>
      </c>
      <c r="F158" s="28">
        <f t="shared" si="22"/>
        <v>1295</v>
      </c>
      <c r="G158" s="29"/>
    </row>
    <row r="159" s="19" customFormat="1" ht="25" customHeight="1" spans="1:7">
      <c r="A159" s="23">
        <v>3</v>
      </c>
      <c r="B159" s="29" t="s">
        <v>347</v>
      </c>
      <c r="C159" s="29" t="s">
        <v>80</v>
      </c>
      <c r="D159" s="29">
        <v>160</v>
      </c>
      <c r="E159" s="28">
        <v>4.74</v>
      </c>
      <c r="F159" s="28">
        <f t="shared" si="22"/>
        <v>758.4</v>
      </c>
      <c r="G159" s="29"/>
    </row>
    <row r="160" s="19" customFormat="1" ht="25" customHeight="1" spans="1:7">
      <c r="A160" s="23">
        <v>4</v>
      </c>
      <c r="B160" s="29" t="s">
        <v>348</v>
      </c>
      <c r="C160" s="29" t="s">
        <v>336</v>
      </c>
      <c r="D160" s="29">
        <v>6</v>
      </c>
      <c r="E160" s="28">
        <v>34.66</v>
      </c>
      <c r="F160" s="28">
        <f t="shared" si="22"/>
        <v>207.96</v>
      </c>
      <c r="G160" s="29"/>
    </row>
    <row r="161" s="19" customFormat="1" ht="25" customHeight="1" spans="1:7">
      <c r="A161" s="23">
        <v>5</v>
      </c>
      <c r="B161" s="29" t="s">
        <v>349</v>
      </c>
      <c r="C161" s="29" t="s">
        <v>336</v>
      </c>
      <c r="D161" s="29">
        <v>15</v>
      </c>
      <c r="E161" s="28">
        <v>28.89</v>
      </c>
      <c r="F161" s="28">
        <f t="shared" si="22"/>
        <v>433.35</v>
      </c>
      <c r="G161" s="29"/>
    </row>
    <row r="162" s="19" customFormat="1" ht="25" customHeight="1" spans="1:7">
      <c r="A162" s="23">
        <v>6</v>
      </c>
      <c r="B162" s="29" t="s">
        <v>350</v>
      </c>
      <c r="C162" s="29" t="s">
        <v>336</v>
      </c>
      <c r="D162" s="29">
        <v>1</v>
      </c>
      <c r="E162" s="28">
        <v>400</v>
      </c>
      <c r="F162" s="28">
        <f t="shared" si="22"/>
        <v>400</v>
      </c>
      <c r="G162" s="29"/>
    </row>
    <row r="163" s="19" customFormat="1" ht="25" customHeight="1" spans="1:7">
      <c r="A163" s="23" t="s">
        <v>312</v>
      </c>
      <c r="B163" s="23" t="s">
        <v>36</v>
      </c>
      <c r="C163" s="23"/>
      <c r="D163" s="29"/>
      <c r="E163" s="28"/>
      <c r="F163" s="28">
        <f>SUM(F5:F162)</f>
        <v>75712.684</v>
      </c>
      <c r="G163" s="29"/>
    </row>
    <row r="164" s="19" customFormat="1" ht="25" customHeight="1" spans="5:6">
      <c r="E164" s="20"/>
      <c r="F164" s="20"/>
    </row>
    <row r="165" s="19" customFormat="1" ht="25" customHeight="1" spans="5:6">
      <c r="E165" s="20"/>
      <c r="F165" s="20"/>
    </row>
    <row r="166" s="19" customFormat="1" ht="25" customHeight="1" spans="5:6">
      <c r="E166" s="20"/>
      <c r="F166" s="20"/>
    </row>
    <row r="167" s="19" customFormat="1" ht="25" customHeight="1" spans="5:6">
      <c r="E167" s="20"/>
      <c r="F167" s="20"/>
    </row>
    <row r="168" s="19" customFormat="1" ht="25" customHeight="1" spans="5:6">
      <c r="E168" s="20"/>
      <c r="F168" s="20"/>
    </row>
    <row r="169" s="19" customFormat="1" ht="25" customHeight="1" spans="5:6">
      <c r="E169" s="20"/>
      <c r="F169" s="20"/>
    </row>
    <row r="170" s="19" customFormat="1" ht="25" customHeight="1" spans="5:6">
      <c r="E170" s="20"/>
      <c r="F170" s="20"/>
    </row>
    <row r="171" s="19" customFormat="1" ht="25" customHeight="1" spans="5:6">
      <c r="E171" s="20"/>
      <c r="F171" s="20"/>
    </row>
    <row r="172" s="19" customFormat="1" ht="25" customHeight="1" spans="5:6">
      <c r="E172" s="20"/>
      <c r="F172" s="20"/>
    </row>
    <row r="173" s="19" customFormat="1" ht="25" customHeight="1" spans="5:6">
      <c r="E173" s="20"/>
      <c r="F173" s="20"/>
    </row>
  </sheetData>
  <mergeCells count="3">
    <mergeCell ref="A1:G1"/>
    <mergeCell ref="B3:D3"/>
    <mergeCell ref="B163:C16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7" workbookViewId="0">
      <selection activeCell="W12" sqref="W12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351</v>
      </c>
      <c r="B1" s="6"/>
      <c r="C1" s="5"/>
      <c r="D1" s="5"/>
      <c r="E1" s="5"/>
      <c r="F1" s="5"/>
      <c r="G1" s="5"/>
      <c r="I1" s="18" t="s">
        <v>352</v>
      </c>
      <c r="J1" s="6"/>
      <c r="K1" s="5"/>
      <c r="L1" s="5"/>
      <c r="M1" s="5"/>
      <c r="N1" s="5"/>
      <c r="O1" s="5"/>
      <c r="Q1" s="18" t="s">
        <v>353</v>
      </c>
      <c r="R1" s="6"/>
      <c r="S1" s="5"/>
      <c r="T1" s="5"/>
      <c r="U1" s="5"/>
      <c r="V1" s="5"/>
      <c r="W1" s="5"/>
      <c r="Y1" s="18" t="s">
        <v>354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1</v>
      </c>
      <c r="B2" s="8" t="s">
        <v>355</v>
      </c>
      <c r="C2" s="7" t="s">
        <v>48</v>
      </c>
      <c r="D2" s="7" t="s">
        <v>56</v>
      </c>
      <c r="E2" s="7" t="s">
        <v>356</v>
      </c>
      <c r="F2" s="7" t="s">
        <v>36</v>
      </c>
      <c r="G2" s="7" t="s">
        <v>50</v>
      </c>
      <c r="I2" s="7" t="s">
        <v>1</v>
      </c>
      <c r="J2" s="8" t="s">
        <v>355</v>
      </c>
      <c r="K2" s="7" t="s">
        <v>48</v>
      </c>
      <c r="L2" s="7" t="s">
        <v>56</v>
      </c>
      <c r="M2" s="7" t="s">
        <v>356</v>
      </c>
      <c r="N2" s="7" t="s">
        <v>36</v>
      </c>
      <c r="O2" s="7" t="s">
        <v>50</v>
      </c>
      <c r="Q2" s="7" t="s">
        <v>1</v>
      </c>
      <c r="R2" s="8" t="s">
        <v>355</v>
      </c>
      <c r="S2" s="7" t="s">
        <v>48</v>
      </c>
      <c r="T2" s="7" t="s">
        <v>56</v>
      </c>
      <c r="U2" s="7" t="s">
        <v>356</v>
      </c>
      <c r="V2" s="7" t="s">
        <v>36</v>
      </c>
      <c r="W2" s="7" t="s">
        <v>50</v>
      </c>
      <c r="Y2" s="7" t="s">
        <v>1</v>
      </c>
      <c r="Z2" s="8" t="s">
        <v>355</v>
      </c>
      <c r="AA2" s="7" t="s">
        <v>48</v>
      </c>
      <c r="AB2" s="7" t="s">
        <v>56</v>
      </c>
      <c r="AC2" s="7" t="s">
        <v>356</v>
      </c>
      <c r="AD2" s="7" t="s">
        <v>36</v>
      </c>
      <c r="AE2" s="7" t="s">
        <v>50</v>
      </c>
    </row>
    <row r="3" s="2" customFormat="1" ht="38.1" customHeight="1" spans="1:31">
      <c r="A3" s="7"/>
      <c r="B3" s="9" t="s">
        <v>357</v>
      </c>
      <c r="C3" s="10"/>
      <c r="D3" s="10"/>
      <c r="E3" s="10"/>
      <c r="F3" s="10"/>
      <c r="G3" s="10"/>
      <c r="I3" s="7"/>
      <c r="J3" s="9" t="s">
        <v>357</v>
      </c>
      <c r="K3" s="10"/>
      <c r="L3" s="10"/>
      <c r="M3" s="10"/>
      <c r="N3" s="10"/>
      <c r="O3" s="10"/>
      <c r="Q3" s="7"/>
      <c r="R3" s="9" t="s">
        <v>357</v>
      </c>
      <c r="S3" s="10"/>
      <c r="T3" s="10"/>
      <c r="U3" s="10"/>
      <c r="V3" s="10"/>
      <c r="W3" s="10"/>
      <c r="Y3" s="7"/>
      <c r="Z3" s="9" t="s">
        <v>357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358</v>
      </c>
      <c r="C4" s="13" t="s">
        <v>359</v>
      </c>
      <c r="D4" s="14">
        <v>2</v>
      </c>
      <c r="E4" s="14"/>
      <c r="F4" s="14"/>
      <c r="G4" s="14"/>
      <c r="I4" s="11">
        <v>1</v>
      </c>
      <c r="J4" s="12" t="s">
        <v>358</v>
      </c>
      <c r="K4" s="13" t="s">
        <v>359</v>
      </c>
      <c r="L4" s="14">
        <v>2</v>
      </c>
      <c r="M4" s="14"/>
      <c r="N4" s="14"/>
      <c r="O4" s="14"/>
      <c r="Q4" s="11">
        <v>1</v>
      </c>
      <c r="R4" s="12" t="s">
        <v>358</v>
      </c>
      <c r="S4" s="13" t="s">
        <v>359</v>
      </c>
      <c r="T4" s="14">
        <v>2</v>
      </c>
      <c r="U4" s="14"/>
      <c r="V4" s="14"/>
      <c r="W4" s="14"/>
      <c r="Y4" s="11">
        <v>1</v>
      </c>
      <c r="Z4" s="12" t="s">
        <v>358</v>
      </c>
      <c r="AA4" s="13" t="s">
        <v>359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360</v>
      </c>
      <c r="C5" s="14" t="s">
        <v>80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360</v>
      </c>
      <c r="K5" s="14" t="s">
        <v>80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360</v>
      </c>
      <c r="S5" s="14" t="s">
        <v>80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360</v>
      </c>
      <c r="AA5" s="14" t="s">
        <v>80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361</v>
      </c>
      <c r="C6" s="14" t="s">
        <v>80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361</v>
      </c>
      <c r="K6" s="14" t="s">
        <v>80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361</v>
      </c>
      <c r="S6" s="14" t="s">
        <v>80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361</v>
      </c>
      <c r="AA6" s="14" t="s">
        <v>80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362</v>
      </c>
      <c r="C7" s="14" t="s">
        <v>80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362</v>
      </c>
      <c r="K7" s="14" t="s">
        <v>80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362</v>
      </c>
      <c r="S7" s="14" t="s">
        <v>80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362</v>
      </c>
      <c r="AA7" s="14" t="s">
        <v>80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363</v>
      </c>
      <c r="C8" s="14" t="s">
        <v>80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363</v>
      </c>
      <c r="K8" s="14" t="s">
        <v>80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363</v>
      </c>
      <c r="S8" s="14" t="s">
        <v>80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363</v>
      </c>
      <c r="AA8" s="14" t="s">
        <v>80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364</v>
      </c>
      <c r="C9" s="13" t="s">
        <v>359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364</v>
      </c>
      <c r="K9" s="13" t="s">
        <v>359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364</v>
      </c>
      <c r="S9" s="13" t="s">
        <v>359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364</v>
      </c>
      <c r="AA9" s="13" t="s">
        <v>359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365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365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365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365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366</v>
      </c>
      <c r="C11" s="13"/>
      <c r="D11" s="14"/>
      <c r="E11" s="14"/>
      <c r="F11" s="14">
        <f t="shared" si="0"/>
        <v>0</v>
      </c>
      <c r="G11" s="14"/>
      <c r="I11" s="11"/>
      <c r="J11" s="16" t="s">
        <v>366</v>
      </c>
      <c r="K11" s="13"/>
      <c r="L11" s="14"/>
      <c r="M11" s="14"/>
      <c r="N11" s="14">
        <f t="shared" si="1"/>
        <v>0</v>
      </c>
      <c r="O11" s="14"/>
      <c r="Q11" s="11"/>
      <c r="R11" s="16" t="s">
        <v>366</v>
      </c>
      <c r="S11" s="13"/>
      <c r="T11" s="14"/>
      <c r="U11" s="14"/>
      <c r="V11" s="14">
        <f t="shared" si="2"/>
        <v>0</v>
      </c>
      <c r="W11" s="14"/>
      <c r="Y11" s="11"/>
      <c r="Z11" s="16" t="s">
        <v>366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362</v>
      </c>
      <c r="C12" s="14" t="s">
        <v>80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362</v>
      </c>
      <c r="K12" s="14" t="s">
        <v>80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362</v>
      </c>
      <c r="S12" s="14" t="s">
        <v>80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362</v>
      </c>
      <c r="AA12" s="14" t="s">
        <v>80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367</v>
      </c>
      <c r="C13" s="13" t="s">
        <v>359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367</v>
      </c>
      <c r="K13" s="13" t="s">
        <v>359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367</v>
      </c>
      <c r="S13" s="13" t="s">
        <v>359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367</v>
      </c>
      <c r="AA13" s="13" t="s">
        <v>359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368</v>
      </c>
      <c r="C14" s="14"/>
      <c r="D14" s="14"/>
      <c r="E14" s="14"/>
      <c r="F14" s="14">
        <f t="shared" si="0"/>
        <v>0</v>
      </c>
      <c r="G14" s="14"/>
      <c r="I14" s="11"/>
      <c r="J14" s="16" t="s">
        <v>368</v>
      </c>
      <c r="K14" s="14"/>
      <c r="L14" s="14"/>
      <c r="M14" s="14"/>
      <c r="N14" s="14">
        <f t="shared" si="1"/>
        <v>0</v>
      </c>
      <c r="O14" s="14"/>
      <c r="Q14" s="11"/>
      <c r="R14" s="16" t="s">
        <v>368</v>
      </c>
      <c r="S14" s="14"/>
      <c r="T14" s="14"/>
      <c r="U14" s="14"/>
      <c r="V14" s="14">
        <f t="shared" si="2"/>
        <v>0</v>
      </c>
      <c r="W14" s="14"/>
      <c r="Y14" s="11"/>
      <c r="Z14" s="16" t="s">
        <v>368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362</v>
      </c>
      <c r="C15" s="14" t="s">
        <v>80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362</v>
      </c>
      <c r="K15" s="14" t="s">
        <v>80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362</v>
      </c>
      <c r="S15" s="14" t="s">
        <v>80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362</v>
      </c>
      <c r="AA15" s="14" t="s">
        <v>80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369</v>
      </c>
      <c r="C16" s="13" t="s">
        <v>359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369</v>
      </c>
      <c r="K16" s="13" t="s">
        <v>359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369</v>
      </c>
      <c r="S16" s="13" t="s">
        <v>359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369</v>
      </c>
      <c r="AA16" s="13" t="s">
        <v>359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370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371</v>
      </c>
      <c r="C18" s="14" t="s">
        <v>80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372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373</v>
      </c>
      <c r="C20" s="13" t="s">
        <v>359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374</v>
      </c>
      <c r="C21" s="14" t="s">
        <v>80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36</v>
      </c>
      <c r="C22" s="14" t="s">
        <v>375</v>
      </c>
      <c r="D22" s="14"/>
      <c r="E22" s="14"/>
      <c r="F22" s="14">
        <f>SUM(F3:F21)</f>
        <v>1343.13132</v>
      </c>
      <c r="G22" s="14"/>
      <c r="I22" s="11"/>
      <c r="J22" s="17" t="s">
        <v>36</v>
      </c>
      <c r="K22" s="14" t="s">
        <v>375</v>
      </c>
      <c r="L22" s="14"/>
      <c r="M22" s="14"/>
      <c r="N22" s="14">
        <f>SUM(N3:N21)</f>
        <v>1095.12914</v>
      </c>
      <c r="O22" s="14"/>
      <c r="Q22" s="11"/>
      <c r="R22" s="17" t="s">
        <v>36</v>
      </c>
      <c r="S22" s="14" t="s">
        <v>375</v>
      </c>
      <c r="T22" s="14"/>
      <c r="U22" s="14"/>
      <c r="V22" s="14">
        <f>SUM(V3:V21)</f>
        <v>1095.12914</v>
      </c>
      <c r="W22" s="14"/>
      <c r="Y22" s="11"/>
      <c r="Z22" s="17" t="s">
        <v>36</v>
      </c>
      <c r="AA22" s="14" t="s">
        <v>375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进款款</vt:lpstr>
      <vt:lpstr>汇总表</vt:lpstr>
      <vt:lpstr>土建部分</vt:lpstr>
      <vt:lpstr>安装部分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2023-11-21T07:05:11Z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39E5BC8846EE4FFA9C5B4660ABF91EF8</vt:lpwstr>
  </property>
</Properties>
</file>